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ltas\1_sinteza_delte\finale\"/>
    </mc:Choice>
  </mc:AlternateContent>
  <xr:revisionPtr revIDLastSave="0" documentId="13_ncr:1_{C859FA2D-36B8-45C6-826D-8EE1E764D242}" xr6:coauthVersionLast="47" xr6:coauthVersionMax="47" xr10:uidLastSave="{00000000-0000-0000-0000-000000000000}"/>
  <bookViews>
    <workbookView xWindow="19090" yWindow="-110" windowWidth="38620" windowHeight="21100" activeTab="7" xr2:uid="{2C40C0E1-FAE1-4447-952D-D6E856AEF113}"/>
  </bookViews>
  <sheets>
    <sheet name="continent" sheetId="1" r:id="rId1"/>
    <sheet name="CD_v1" sheetId="18" r:id="rId2"/>
    <sheet name="sinteza" sheetId="5" r:id="rId3"/>
    <sheet name="Submarine" sheetId="17" r:id="rId4"/>
    <sheet name="Mega-delta" sheetId="14" r:id="rId5"/>
    <sheet name="Medium-size" sheetId="15" r:id="rId6"/>
    <sheet name="Minor deltas" sheetId="16" r:id="rId7"/>
    <sheet name="statistics" sheetId="11" r:id="rId8"/>
  </sheets>
  <definedNames>
    <definedName name="_xlnm._FilterDatabase" localSheetId="5" hidden="1">'Medium-size'!$A$1:$J$98</definedName>
    <definedName name="_xlnm._FilterDatabase" localSheetId="4" hidden="1">'Mega-delta'!$A$2:$I$34</definedName>
    <definedName name="_xlnm._FilterDatabase" localSheetId="6" hidden="1">'Minor deltas'!$A$1:$J$144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5" i="18" l="1"/>
  <c r="B114" i="18"/>
  <c r="B113" i="18"/>
  <c r="M93" i="1" l="1"/>
  <c r="M247" i="1" l="1"/>
  <c r="M104" i="1"/>
  <c r="M105" i="1"/>
  <c r="L103" i="1"/>
  <c r="M103" i="1" s="1"/>
  <c r="P103" i="1"/>
  <c r="Q103" i="1" s="1"/>
  <c r="L25" i="1"/>
  <c r="B25" i="1"/>
  <c r="G27" i="1"/>
  <c r="I27" i="1"/>
  <c r="P26" i="1"/>
  <c r="P25" i="1" s="1"/>
  <c r="B27" i="1"/>
  <c r="M27" i="1" s="1"/>
  <c r="L12" i="1"/>
  <c r="P12" i="1"/>
  <c r="Q12" i="1" s="1"/>
  <c r="Q14" i="1"/>
  <c r="Q13" i="1"/>
  <c r="L42" i="1"/>
  <c r="G43" i="1"/>
  <c r="G44" i="1"/>
  <c r="P42" i="1"/>
  <c r="Q42" i="1" s="1"/>
  <c r="Q22" i="1"/>
  <c r="Q102" i="1"/>
  <c r="Q195" i="1"/>
  <c r="Q275" i="1"/>
  <c r="Q236" i="1"/>
  <c r="Q252" i="1"/>
  <c r="Q91" i="1"/>
  <c r="Q67" i="1"/>
  <c r="Q231" i="1"/>
  <c r="Q189" i="1"/>
  <c r="Q104" i="1"/>
  <c r="Q2" i="1"/>
  <c r="Q76" i="1"/>
  <c r="Q256" i="1"/>
  <c r="Q149" i="1"/>
  <c r="Q271" i="1"/>
  <c r="Q277" i="1"/>
  <c r="Q172" i="1"/>
  <c r="Q111" i="1"/>
  <c r="Q218" i="1"/>
  <c r="Q190" i="1"/>
  <c r="Q75" i="1"/>
  <c r="Q228" i="1"/>
  <c r="Q34" i="1"/>
  <c r="Q53" i="1"/>
  <c r="Q279" i="1"/>
  <c r="Q217" i="1"/>
  <c r="Q283" i="1"/>
  <c r="Q235" i="1"/>
  <c r="Q112" i="1"/>
  <c r="Q276" i="1"/>
  <c r="Q222" i="1"/>
  <c r="Q51" i="1"/>
  <c r="Q229" i="1"/>
  <c r="Q119" i="1"/>
  <c r="Q282" i="1"/>
  <c r="Q216" i="1"/>
  <c r="Q97" i="1"/>
  <c r="Q118" i="1"/>
  <c r="Q114" i="1"/>
  <c r="Q113" i="1"/>
  <c r="Q220" i="1"/>
  <c r="Q219" i="1"/>
  <c r="Q129" i="1"/>
  <c r="Q92" i="1"/>
  <c r="Q24" i="1"/>
  <c r="Q203" i="1"/>
  <c r="Q249" i="1"/>
  <c r="Q272" i="1"/>
  <c r="Q213" i="1"/>
  <c r="Q80" i="1"/>
  <c r="Q194" i="1"/>
  <c r="Q154" i="1"/>
  <c r="Q170" i="1"/>
  <c r="Q123" i="1"/>
  <c r="Q86" i="1"/>
  <c r="Q200" i="1"/>
  <c r="Q251" i="1"/>
  <c r="Q52" i="1"/>
  <c r="Q280" i="1"/>
  <c r="Q32" i="1"/>
  <c r="Q266" i="1"/>
  <c r="Q240" i="1"/>
  <c r="Q197" i="1"/>
  <c r="Q81" i="1"/>
  <c r="Q184" i="1"/>
  <c r="Q157" i="1"/>
  <c r="Q3" i="1"/>
  <c r="Q128" i="1"/>
  <c r="Q165" i="1"/>
  <c r="Q221" i="1"/>
  <c r="Q205" i="1"/>
  <c r="Q270" i="1"/>
  <c r="Q207" i="1"/>
  <c r="Q72" i="1"/>
  <c r="Q73" i="1"/>
  <c r="Q181" i="1"/>
  <c r="Q186" i="1"/>
  <c r="Q70" i="1"/>
  <c r="Q206" i="1"/>
  <c r="Q74" i="1"/>
  <c r="Q201" i="1"/>
  <c r="Q95" i="1"/>
  <c r="Q180" i="1"/>
  <c r="Q162" i="1"/>
  <c r="Q171" i="1"/>
  <c r="Q258" i="1"/>
  <c r="Q250" i="1"/>
  <c r="Q239" i="1"/>
  <c r="Q85" i="1"/>
  <c r="Q109" i="1"/>
  <c r="Q153" i="1"/>
  <c r="Q182" i="1"/>
  <c r="Q130" i="1"/>
  <c r="Q23" i="1"/>
  <c r="Q237" i="1"/>
  <c r="Q210" i="1"/>
  <c r="Q273" i="1"/>
  <c r="Q191" i="1"/>
  <c r="Q131" i="1"/>
  <c r="Q244" i="1"/>
  <c r="Q242" i="1"/>
  <c r="Q264" i="1"/>
  <c r="Q84" i="1"/>
  <c r="Q126" i="1"/>
  <c r="Q245" i="1"/>
  <c r="Q110" i="1"/>
  <c r="Q41" i="1"/>
  <c r="Q196" i="1"/>
  <c r="Q161" i="1"/>
  <c r="Q267" i="1"/>
  <c r="Q199" i="1"/>
  <c r="Q202" i="1"/>
  <c r="Q269" i="1"/>
  <c r="Q260" i="1"/>
  <c r="Q238" i="1"/>
  <c r="Q185" i="1"/>
  <c r="Q132" i="1"/>
  <c r="Q204" i="1"/>
  <c r="Q274" i="1"/>
  <c r="Q164" i="1"/>
  <c r="Q133" i="1"/>
  <c r="Q248" i="1"/>
  <c r="Q241" i="1"/>
  <c r="Q268" i="1"/>
  <c r="Q175" i="1"/>
  <c r="Q183" i="1"/>
  <c r="Q211" i="1"/>
  <c r="Q230" i="1"/>
  <c r="Q156" i="1"/>
  <c r="Q265" i="1"/>
  <c r="Q173" i="1"/>
  <c r="Q243" i="1"/>
  <c r="Q254" i="1"/>
  <c r="Q209" i="1"/>
  <c r="Q259" i="1"/>
  <c r="Q246" i="1"/>
  <c r="Q263" i="1"/>
  <c r="Q261" i="1"/>
  <c r="Q160" i="1"/>
  <c r="Q198" i="1"/>
  <c r="Q169" i="1"/>
  <c r="Q179" i="1"/>
  <c r="Q166" i="1"/>
  <c r="Q177" i="1"/>
  <c r="Q151" i="1"/>
  <c r="Q208" i="1"/>
  <c r="Q158" i="1"/>
  <c r="Q174" i="1"/>
  <c r="Q178" i="1"/>
  <c r="Q155" i="1"/>
  <c r="Q262" i="1"/>
  <c r="Q176" i="1"/>
  <c r="Q163" i="1"/>
  <c r="Q167" i="1"/>
  <c r="Q159" i="1"/>
  <c r="Q58" i="1"/>
  <c r="Q105" i="1"/>
  <c r="Q101" i="1"/>
  <c r="Q120" i="1"/>
  <c r="Q168" i="1"/>
  <c r="Q212" i="1"/>
  <c r="Q137" i="1"/>
  <c r="Q223" i="1"/>
  <c r="Q142" i="1"/>
  <c r="Q215" i="1"/>
  <c r="Q69" i="1"/>
  <c r="Q40" i="1"/>
  <c r="Q253" i="1"/>
  <c r="Q10" i="1"/>
  <c r="Q226" i="1"/>
  <c r="Q35" i="1"/>
  <c r="Q56" i="1"/>
  <c r="Q39" i="1"/>
  <c r="Q90" i="1"/>
  <c r="Q54" i="1"/>
  <c r="Q38" i="1"/>
  <c r="Q45" i="1"/>
  <c r="Q11" i="1"/>
  <c r="Q192" i="1"/>
  <c r="Q147" i="1"/>
  <c r="Q225" i="1"/>
  <c r="Q108" i="1"/>
  <c r="Q28" i="1"/>
  <c r="Q99" i="1"/>
  <c r="Q29" i="1"/>
  <c r="Q281" i="1"/>
  <c r="Q146" i="1"/>
  <c r="Q107" i="1"/>
  <c r="Q136" i="1"/>
  <c r="Q15" i="1"/>
  <c r="Q224" i="1"/>
  <c r="Q78" i="1"/>
  <c r="Q68" i="1"/>
  <c r="Q4" i="1"/>
  <c r="Q122" i="1"/>
  <c r="Q188" i="1"/>
  <c r="Q100" i="1"/>
  <c r="Q63" i="1"/>
  <c r="Q121" i="1"/>
  <c r="Q125" i="1"/>
  <c r="Q227" i="1"/>
  <c r="Q255" i="1"/>
  <c r="Q139" i="1"/>
  <c r="Q61" i="1"/>
  <c r="Q59" i="1"/>
  <c r="Q127" i="1"/>
  <c r="Q16" i="1"/>
  <c r="Q94" i="1"/>
  <c r="Q5" i="1"/>
  <c r="Q82" i="1"/>
  <c r="Q71" i="1"/>
  <c r="Q18" i="1"/>
  <c r="Q7" i="1"/>
  <c r="Q117" i="1"/>
  <c r="Q21" i="1"/>
  <c r="Q6" i="1"/>
  <c r="Q60" i="1"/>
  <c r="Q232" i="1"/>
  <c r="Q148" i="1"/>
  <c r="Q77" i="1"/>
  <c r="Q257" i="1"/>
  <c r="Q152" i="1"/>
  <c r="Q278" i="1"/>
  <c r="Q187" i="1"/>
  <c r="Q193" i="1"/>
  <c r="Q93" i="1"/>
  <c r="Q115" i="1"/>
  <c r="Q79" i="1"/>
  <c r="Q124" i="1"/>
  <c r="Q233" i="1"/>
  <c r="Q33" i="1"/>
  <c r="Q96" i="1"/>
  <c r="Q55" i="1"/>
  <c r="Q17" i="1"/>
  <c r="Q64" i="1"/>
  <c r="Q87" i="1"/>
  <c r="Q138" i="1"/>
  <c r="Q116" i="1"/>
  <c r="Q83" i="1"/>
  <c r="Q36" i="1"/>
  <c r="Q234" i="1"/>
  <c r="Q150" i="1"/>
  <c r="Q144" i="1"/>
  <c r="Q37" i="1"/>
  <c r="Q9" i="1"/>
  <c r="Q135" i="1"/>
  <c r="Q145" i="1"/>
  <c r="Q19" i="1"/>
  <c r="Q89" i="1"/>
  <c r="Q46" i="1"/>
  <c r="Q8" i="1"/>
  <c r="Q66" i="1"/>
  <c r="Q31" i="1"/>
  <c r="Q62" i="1"/>
  <c r="Q49" i="1"/>
  <c r="Q88" i="1"/>
  <c r="Q247" i="1"/>
  <c r="Q143" i="1"/>
  <c r="Q57" i="1"/>
  <c r="Q141" i="1"/>
  <c r="Q50" i="1"/>
  <c r="Q65" i="1"/>
  <c r="Q214" i="1"/>
  <c r="Q106" i="1"/>
  <c r="Q47" i="1"/>
  <c r="Q30" i="1"/>
  <c r="Q140" i="1"/>
  <c r="Q48" i="1"/>
  <c r="Q134" i="1"/>
  <c r="Q98" i="1"/>
  <c r="Q20" i="1"/>
  <c r="B26" i="1"/>
  <c r="H226" i="1"/>
  <c r="H68" i="11"/>
  <c r="G68" i="11"/>
  <c r="F68" i="11"/>
  <c r="E68" i="11"/>
  <c r="C68" i="11"/>
  <c r="M48" i="1"/>
  <c r="L34" i="1"/>
  <c r="M34" i="1" s="1"/>
  <c r="G63" i="11"/>
  <c r="F63" i="11"/>
  <c r="E63" i="11"/>
  <c r="D63" i="11"/>
  <c r="E62" i="11"/>
  <c r="D62" i="11"/>
  <c r="Q27" i="1" l="1"/>
  <c r="Q26" i="1"/>
  <c r="M226" i="1"/>
  <c r="M208" i="1"/>
  <c r="M100" i="1"/>
  <c r="M182" i="1"/>
  <c r="M83" i="1"/>
  <c r="M255" i="1"/>
  <c r="M110" i="1"/>
  <c r="M138" i="1"/>
  <c r="M263" i="1"/>
  <c r="M203" i="1"/>
  <c r="M225" i="1"/>
  <c r="M161" i="1"/>
  <c r="M53" i="1"/>
  <c r="M57" i="1"/>
  <c r="M76" i="1"/>
  <c r="M95" i="1"/>
  <c r="M109" i="1"/>
  <c r="M3" i="1"/>
  <c r="M113" i="1"/>
  <c r="M156" i="1"/>
  <c r="M210" i="1"/>
  <c r="M227" i="1"/>
  <c r="M130" i="1"/>
  <c r="M117" i="1"/>
  <c r="M165" i="1"/>
  <c r="M9" i="1"/>
  <c r="M10" i="1"/>
  <c r="M21" i="1"/>
  <c r="M167" i="1"/>
  <c r="M72" i="1"/>
  <c r="M101" i="1"/>
  <c r="M232" i="1"/>
  <c r="M66" i="1"/>
  <c r="M85" i="1"/>
  <c r="M280" i="1"/>
  <c r="M248" i="1"/>
  <c r="M183" i="1"/>
  <c r="M5" i="1"/>
  <c r="M224" i="1"/>
  <c r="M228" i="1"/>
  <c r="M102" i="1"/>
  <c r="M204" i="1"/>
  <c r="M209" i="1"/>
  <c r="M11" i="1"/>
  <c r="M126" i="1"/>
  <c r="M168" i="1"/>
  <c r="M107" i="1"/>
  <c r="M223" i="1"/>
  <c r="M122" i="1"/>
  <c r="M62" i="1"/>
  <c r="M129" i="1"/>
  <c r="M186" i="1"/>
  <c r="M184" i="1"/>
  <c r="M22" i="1"/>
  <c r="M187" i="1"/>
  <c r="M268" i="1"/>
  <c r="M69" i="1"/>
  <c r="M236" i="1"/>
  <c r="M23" i="1"/>
  <c r="M198" i="1"/>
  <c r="M169" i="1"/>
  <c r="M178" i="1"/>
  <c r="M154" i="1"/>
  <c r="M119" i="1"/>
  <c r="M253" i="1"/>
  <c r="M221" i="1"/>
  <c r="M220" i="1"/>
  <c r="M146" i="1"/>
  <c r="M50" i="1"/>
  <c r="M121" i="1"/>
  <c r="M145" i="1"/>
  <c r="M162" i="1"/>
  <c r="M211" i="1"/>
  <c r="M132" i="1"/>
  <c r="M8" i="1"/>
  <c r="M195" i="1"/>
  <c r="M131" i="1"/>
  <c r="M217" i="1"/>
  <c r="M160" i="1"/>
  <c r="M215" i="1"/>
  <c r="M200" i="1"/>
  <c r="M118" i="1"/>
  <c r="M111" i="1"/>
  <c r="M261" i="1"/>
  <c r="M177" i="1"/>
  <c r="M89" i="1"/>
  <c r="M135" i="1"/>
  <c r="M143" i="1"/>
  <c r="M283" i="1"/>
  <c r="M24" i="1"/>
  <c r="M197" i="1"/>
  <c r="M222" i="1"/>
  <c r="M241" i="1"/>
  <c r="M68" i="1"/>
  <c r="M271" i="1"/>
  <c r="M256" i="1"/>
  <c r="M56" i="1"/>
  <c r="M75" i="1"/>
  <c r="M267" i="1"/>
  <c r="M59" i="1"/>
  <c r="M82" i="1"/>
  <c r="M258" i="1"/>
  <c r="M190" i="1"/>
  <c r="M252" i="1"/>
  <c r="M163" i="1"/>
  <c r="M155" i="1"/>
  <c r="M90" i="1"/>
  <c r="M149" i="1"/>
  <c r="M74" i="1"/>
  <c r="M26" i="1"/>
  <c r="M188" i="1"/>
  <c r="M158" i="1"/>
  <c r="M164" i="1"/>
  <c r="M192" i="1"/>
  <c r="M134" i="1"/>
  <c r="M35" i="1"/>
  <c r="M81" i="1"/>
  <c r="M52" i="1"/>
  <c r="M281" i="1"/>
  <c r="M212" i="1"/>
  <c r="M28" i="1"/>
  <c r="M18" i="1"/>
  <c r="M112" i="1"/>
  <c r="M58" i="1"/>
  <c r="M29" i="1"/>
  <c r="M114" i="1"/>
  <c r="M193" i="1"/>
  <c r="M60" i="1"/>
  <c r="M115" i="1"/>
  <c r="M216" i="1"/>
  <c r="M229" i="1"/>
  <c r="M128" i="1"/>
  <c r="M202" i="1"/>
  <c r="M19" i="1"/>
  <c r="M6" i="1"/>
  <c r="M173" i="1"/>
  <c r="M213" i="1"/>
  <c r="M30" i="1"/>
  <c r="M230" i="1"/>
  <c r="M47" i="1"/>
  <c r="M73" i="1"/>
  <c r="M199" i="1"/>
  <c r="M94" i="1"/>
  <c r="M270" i="1"/>
  <c r="M279" i="1"/>
  <c r="M152" i="1"/>
  <c r="M170" i="1"/>
  <c r="M244" i="1"/>
  <c r="M46" i="1"/>
  <c r="M31" i="1"/>
  <c r="M250" i="1"/>
  <c r="M120" i="1"/>
  <c r="M136" i="1"/>
  <c r="M116" i="1"/>
  <c r="M234" i="1"/>
  <c r="M98" i="1"/>
  <c r="M153" i="1"/>
  <c r="M148" i="1"/>
  <c r="M86" i="1"/>
  <c r="M205" i="1"/>
  <c r="M87" i="1"/>
  <c r="M259" i="1"/>
  <c r="M151" i="1"/>
  <c r="M125" i="1"/>
  <c r="M20" i="1"/>
  <c r="M51" i="1"/>
  <c r="M141" i="1"/>
  <c r="M264" i="1"/>
  <c r="M179" i="1"/>
  <c r="M7" i="1"/>
  <c r="M36" i="1"/>
  <c r="M37" i="1"/>
  <c r="M108" i="1"/>
  <c r="M71" i="1"/>
  <c r="M92" i="1"/>
  <c r="M266" i="1"/>
  <c r="M84" i="1"/>
  <c r="M70" i="1"/>
  <c r="M133" i="1"/>
  <c r="M240" i="1"/>
  <c r="M174" i="1"/>
  <c r="M180" i="1"/>
  <c r="M185" i="1"/>
  <c r="M38" i="1"/>
  <c r="M206" i="1"/>
  <c r="M91" i="1"/>
  <c r="M61" i="1"/>
  <c r="M99" i="1"/>
  <c r="M79" i="1"/>
  <c r="M144" i="1"/>
  <c r="M54" i="1"/>
  <c r="M242" i="1"/>
  <c r="M39" i="1"/>
  <c r="M265" i="1"/>
  <c r="M140" i="1"/>
  <c r="M40" i="1"/>
  <c r="M49" i="1"/>
  <c r="M15" i="1"/>
  <c r="M16" i="1"/>
  <c r="M17" i="1"/>
  <c r="M189" i="1"/>
  <c r="M124" i="1"/>
  <c r="M219" i="1"/>
  <c r="M67" i="1"/>
  <c r="M245" i="1"/>
  <c r="M269" i="1"/>
  <c r="M4" i="1"/>
  <c r="M191" i="1"/>
  <c r="M55" i="1"/>
  <c r="M150" i="1"/>
  <c r="M32" i="1"/>
  <c r="M166" i="1"/>
  <c r="M176" i="1"/>
  <c r="M196" i="1"/>
  <c r="M251" i="1"/>
  <c r="M254" i="1"/>
  <c r="M147" i="1"/>
  <c r="M63" i="1"/>
  <c r="M157" i="1"/>
  <c r="M64" i="1"/>
  <c r="M127" i="1"/>
  <c r="M137" i="1"/>
  <c r="M171" i="1"/>
  <c r="M65" i="1"/>
  <c r="M96" i="1"/>
  <c r="M142" i="1"/>
  <c r="M175" i="1"/>
  <c r="M194" i="1"/>
  <c r="M80" i="1"/>
  <c r="M218" i="1"/>
  <c r="M41" i="1"/>
  <c r="M214" i="1"/>
  <c r="M201" i="1"/>
  <c r="M278" i="1"/>
  <c r="M139" i="1"/>
  <c r="M159" i="1"/>
  <c r="M260" i="1"/>
  <c r="M231" i="1"/>
  <c r="M274" i="1"/>
  <c r="M233" i="1"/>
  <c r="M172" i="1"/>
  <c r="M262" i="1"/>
  <c r="M237" i="1"/>
  <c r="M33" i="1"/>
  <c r="M106" i="1"/>
  <c r="M207" i="1"/>
  <c r="M239" i="1"/>
  <c r="M249" i="1"/>
  <c r="M246" i="1"/>
  <c r="M243" i="1"/>
  <c r="M238" i="1"/>
  <c r="M235" i="1"/>
  <c r="M97" i="1"/>
  <c r="M88" i="1"/>
  <c r="M123" i="1"/>
  <c r="M42" i="1"/>
  <c r="M78" i="1"/>
  <c r="M77" i="1"/>
  <c r="M45" i="1"/>
  <c r="M2" i="1"/>
  <c r="M12" i="1"/>
  <c r="M181" i="1"/>
  <c r="G4" i="1"/>
  <c r="G191" i="1"/>
  <c r="G12" i="1"/>
  <c r="G42" i="1"/>
  <c r="G149" i="1"/>
  <c r="G171" i="1"/>
  <c r="G211" i="1"/>
  <c r="G16" i="1"/>
  <c r="G141" i="1"/>
  <c r="G177" i="1"/>
  <c r="G162" i="1"/>
  <c r="G150" i="1"/>
  <c r="G17" i="1"/>
  <c r="G11" i="1"/>
  <c r="G196" i="1"/>
  <c r="G67" i="1"/>
  <c r="G104" i="1"/>
  <c r="G61" i="1"/>
  <c r="G161" i="1"/>
  <c r="G187" i="1"/>
  <c r="G57" i="1"/>
  <c r="G210" i="1"/>
  <c r="G164" i="1"/>
  <c r="B160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3" i="17"/>
  <c r="B158" i="17"/>
  <c r="S14" i="16"/>
  <c r="U5" i="16"/>
  <c r="U6" i="16"/>
  <c r="U7" i="16"/>
  <c r="U8" i="16"/>
  <c r="U9" i="16"/>
  <c r="U4" i="16"/>
  <c r="T5" i="16"/>
  <c r="T6" i="16"/>
  <c r="T7" i="16"/>
  <c r="T8" i="16"/>
  <c r="T9" i="16"/>
  <c r="T4" i="16"/>
  <c r="J147" i="16"/>
  <c r="I147" i="16"/>
  <c r="I148" i="16" s="1"/>
  <c r="H147" i="16"/>
  <c r="H148" i="16" s="1"/>
  <c r="U4" i="15"/>
  <c r="U5" i="15"/>
  <c r="U6" i="15"/>
  <c r="U7" i="15"/>
  <c r="U8" i="15"/>
  <c r="U3" i="15"/>
  <c r="T4" i="15"/>
  <c r="T5" i="15"/>
  <c r="T6" i="15"/>
  <c r="T7" i="15"/>
  <c r="T8" i="15"/>
  <c r="T3" i="15"/>
  <c r="J101" i="15"/>
  <c r="I101" i="15"/>
  <c r="I102" i="15" s="1"/>
  <c r="H101" i="15"/>
  <c r="H102" i="15" s="1"/>
  <c r="T8" i="14"/>
  <c r="T7" i="14"/>
  <c r="T6" i="14"/>
  <c r="T5" i="14"/>
  <c r="T3" i="14"/>
  <c r="S4" i="14"/>
  <c r="S5" i="14"/>
  <c r="S6" i="14"/>
  <c r="S7" i="14"/>
  <c r="S8" i="14"/>
  <c r="S3" i="14"/>
  <c r="I37" i="14"/>
  <c r="H37" i="14"/>
  <c r="H38" i="14" s="1"/>
  <c r="G37" i="14"/>
  <c r="G38" i="14" s="1"/>
  <c r="T5" i="11"/>
  <c r="T6" i="11"/>
  <c r="T7" i="11"/>
  <c r="T8" i="11"/>
  <c r="T9" i="11"/>
  <c r="T10" i="11"/>
  <c r="T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4" i="11"/>
  <c r="I40" i="11"/>
  <c r="I34" i="11"/>
  <c r="I28" i="11"/>
  <c r="I22" i="11"/>
  <c r="I16" i="11"/>
  <c r="I10" i="11"/>
  <c r="H4" i="11"/>
  <c r="I4" i="11" s="1"/>
  <c r="F40" i="11"/>
  <c r="F34" i="11"/>
  <c r="F28" i="11"/>
  <c r="F16" i="11"/>
  <c r="F22" i="11"/>
  <c r="F10" i="11"/>
  <c r="F4" i="11"/>
  <c r="J303" i="5"/>
  <c r="E303" i="5"/>
  <c r="I302" i="5"/>
  <c r="E302" i="5" s="1"/>
  <c r="J301" i="5"/>
  <c r="I301" i="5"/>
  <c r="E301" i="5"/>
  <c r="J300" i="5"/>
  <c r="E300" i="5"/>
  <c r="J299" i="5"/>
  <c r="E299" i="5"/>
  <c r="J298" i="5"/>
  <c r="E298" i="5"/>
  <c r="J297" i="5"/>
  <c r="E297" i="5"/>
  <c r="J296" i="5"/>
  <c r="E296" i="5"/>
  <c r="J295" i="5"/>
  <c r="E295" i="5"/>
  <c r="J294" i="5"/>
  <c r="E294" i="5"/>
  <c r="J293" i="5"/>
  <c r="E293" i="5"/>
  <c r="J292" i="5"/>
  <c r="E292" i="5"/>
  <c r="J291" i="5"/>
  <c r="E291" i="5"/>
  <c r="J290" i="5"/>
  <c r="E290" i="5"/>
  <c r="J289" i="5"/>
  <c r="E289" i="5"/>
  <c r="J288" i="5"/>
  <c r="E288" i="5"/>
  <c r="J287" i="5"/>
  <c r="E287" i="5"/>
  <c r="I286" i="5"/>
  <c r="J286" i="5" s="1"/>
  <c r="D286" i="5"/>
  <c r="J285" i="5"/>
  <c r="D285" i="5"/>
  <c r="J284" i="5"/>
  <c r="D284" i="5"/>
  <c r="I283" i="5"/>
  <c r="J283" i="5" s="1"/>
  <c r="J282" i="5"/>
  <c r="E282" i="5"/>
  <c r="D282" i="5"/>
  <c r="C282" i="5"/>
  <c r="J281" i="5"/>
  <c r="E281" i="5"/>
  <c r="J280" i="5"/>
  <c r="E280" i="5"/>
  <c r="J279" i="5"/>
  <c r="E279" i="5"/>
  <c r="J278" i="5"/>
  <c r="D278" i="5"/>
  <c r="I277" i="5"/>
  <c r="J277" i="5" s="1"/>
  <c r="I276" i="5"/>
  <c r="J276" i="5" s="1"/>
  <c r="J275" i="5"/>
  <c r="I275" i="5"/>
  <c r="D275" i="5"/>
  <c r="J274" i="5"/>
  <c r="D274" i="5"/>
  <c r="J273" i="5"/>
  <c r="E273" i="5"/>
  <c r="C273" i="5"/>
  <c r="N272" i="5"/>
  <c r="J272" i="5"/>
  <c r="E272" i="5"/>
  <c r="C272" i="5"/>
  <c r="J271" i="5"/>
  <c r="E271" i="5"/>
  <c r="C271" i="5"/>
  <c r="I283" i="1"/>
  <c r="H281" i="1"/>
  <c r="I280" i="1"/>
  <c r="I279" i="1"/>
  <c r="I274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58" i="1"/>
  <c r="L282" i="1"/>
  <c r="M282" i="1" s="1"/>
  <c r="H278" i="1"/>
  <c r="L277" i="1"/>
  <c r="M277" i="1" s="1"/>
  <c r="L276" i="1"/>
  <c r="I276" i="1" s="1"/>
  <c r="L275" i="1"/>
  <c r="H275" i="1" s="1"/>
  <c r="H256" i="1"/>
  <c r="H255" i="1"/>
  <c r="L273" i="1"/>
  <c r="M273" i="1" s="1"/>
  <c r="L272" i="1"/>
  <c r="M272" i="1" s="1"/>
  <c r="L257" i="1"/>
  <c r="H257" i="1" s="1"/>
  <c r="M257" i="1" l="1"/>
  <c r="M275" i="1"/>
  <c r="M276" i="1"/>
  <c r="I272" i="1"/>
  <c r="I273" i="1"/>
  <c r="I277" i="1"/>
  <c r="I282" i="1"/>
  <c r="J302" i="5"/>
  <c r="E283" i="5"/>
  <c r="E277" i="5"/>
  <c r="E276" i="5"/>
  <c r="N80" i="5"/>
  <c r="N78" i="5"/>
  <c r="N77" i="5"/>
  <c r="N270" i="5"/>
  <c r="J270" i="5"/>
  <c r="E270" i="5"/>
  <c r="D270" i="5"/>
  <c r="C270" i="5"/>
  <c r="J269" i="5"/>
  <c r="E269" i="5"/>
  <c r="D269" i="5"/>
  <c r="C269" i="5"/>
  <c r="J268" i="5"/>
  <c r="E268" i="5"/>
  <c r="D268" i="5"/>
  <c r="C268" i="5"/>
  <c r="J267" i="5"/>
  <c r="E267" i="5"/>
  <c r="D267" i="5"/>
  <c r="C267" i="5"/>
  <c r="J266" i="5"/>
  <c r="E266" i="5"/>
  <c r="C266" i="5"/>
  <c r="J265" i="5"/>
  <c r="E265" i="5"/>
  <c r="C265" i="5"/>
  <c r="J264" i="5"/>
  <c r="E264" i="5"/>
  <c r="D264" i="5"/>
  <c r="C264" i="5"/>
  <c r="J263" i="5"/>
  <c r="E263" i="5"/>
  <c r="D263" i="5"/>
  <c r="C263" i="5"/>
  <c r="J262" i="5"/>
  <c r="E262" i="5"/>
  <c r="D262" i="5"/>
  <c r="C262" i="5"/>
  <c r="J261" i="5"/>
  <c r="E261" i="5"/>
  <c r="D261" i="5"/>
  <c r="C261" i="5"/>
  <c r="J260" i="5"/>
  <c r="E260" i="5"/>
  <c r="D260" i="5"/>
  <c r="C260" i="5"/>
  <c r="J259" i="5"/>
  <c r="E259" i="5"/>
  <c r="D259" i="5"/>
  <c r="C259" i="5"/>
  <c r="J258" i="5"/>
  <c r="E258" i="5"/>
  <c r="D258" i="5"/>
  <c r="C258" i="5"/>
  <c r="J245" i="5"/>
  <c r="E245" i="5"/>
  <c r="D245" i="5"/>
  <c r="C245" i="5"/>
  <c r="J257" i="5"/>
  <c r="E257" i="5"/>
  <c r="D257" i="5"/>
  <c r="C257" i="5"/>
  <c r="J256" i="5"/>
  <c r="E256" i="5"/>
  <c r="D256" i="5"/>
  <c r="C256" i="5"/>
  <c r="J255" i="5"/>
  <c r="E255" i="5"/>
  <c r="D255" i="5"/>
  <c r="C255" i="5"/>
  <c r="J254" i="5"/>
  <c r="E254" i="5"/>
  <c r="D254" i="5"/>
  <c r="C254" i="5"/>
  <c r="J253" i="5"/>
  <c r="E253" i="5"/>
  <c r="D253" i="5"/>
  <c r="C253" i="5"/>
  <c r="J252" i="5"/>
  <c r="E252" i="5"/>
  <c r="D252" i="5"/>
  <c r="C252" i="5"/>
  <c r="J251" i="5"/>
  <c r="E251" i="5"/>
  <c r="D251" i="5"/>
  <c r="C251" i="5"/>
  <c r="J250" i="5"/>
  <c r="E250" i="5"/>
  <c r="C250" i="5"/>
  <c r="J249" i="5"/>
  <c r="E249" i="5"/>
  <c r="D249" i="5"/>
  <c r="C249" i="5"/>
  <c r="J248" i="5"/>
  <c r="E248" i="5"/>
  <c r="D248" i="5"/>
  <c r="C248" i="5"/>
  <c r="J247" i="5"/>
  <c r="E247" i="5"/>
  <c r="D247" i="5"/>
  <c r="C247" i="5"/>
  <c r="J246" i="5"/>
  <c r="E246" i="5"/>
  <c r="D246" i="5"/>
  <c r="C246" i="5"/>
  <c r="J244" i="5"/>
  <c r="E244" i="5"/>
  <c r="D244" i="5"/>
  <c r="C244" i="5"/>
  <c r="J243" i="5"/>
  <c r="E243" i="5"/>
  <c r="D243" i="5"/>
  <c r="C243" i="5"/>
  <c r="J242" i="5"/>
  <c r="E242" i="5"/>
  <c r="D242" i="5"/>
  <c r="C242" i="5"/>
  <c r="J241" i="5"/>
  <c r="E241" i="5"/>
  <c r="D241" i="5"/>
  <c r="C241" i="5"/>
  <c r="J240" i="5"/>
  <c r="E240" i="5"/>
  <c r="D240" i="5"/>
  <c r="C240" i="5"/>
  <c r="J239" i="5"/>
  <c r="E239" i="5"/>
  <c r="D239" i="5"/>
  <c r="C239" i="5"/>
  <c r="J238" i="5"/>
  <c r="E238" i="5"/>
  <c r="D238" i="5"/>
  <c r="C238" i="5"/>
  <c r="D237" i="5"/>
  <c r="J235" i="5"/>
  <c r="E235" i="5"/>
  <c r="C235" i="5"/>
  <c r="J236" i="5"/>
  <c r="E236" i="5"/>
  <c r="C236" i="5"/>
  <c r="J226" i="5"/>
  <c r="E226" i="5"/>
  <c r="D226" i="5"/>
  <c r="C226" i="5"/>
  <c r="J234" i="5"/>
  <c r="E234" i="5"/>
  <c r="D234" i="5"/>
  <c r="C234" i="5"/>
  <c r="J233" i="5"/>
  <c r="E233" i="5"/>
  <c r="D233" i="5"/>
  <c r="C233" i="5"/>
  <c r="J232" i="5"/>
  <c r="E232" i="5"/>
  <c r="D232" i="5"/>
  <c r="C232" i="5"/>
  <c r="J231" i="5"/>
  <c r="E231" i="5"/>
  <c r="D231" i="5"/>
  <c r="C231" i="5"/>
  <c r="J230" i="5"/>
  <c r="E230" i="5"/>
  <c r="D230" i="5"/>
  <c r="C230" i="5"/>
  <c r="J229" i="5"/>
  <c r="E229" i="5"/>
  <c r="D229" i="5"/>
  <c r="C229" i="5"/>
  <c r="J228" i="5"/>
  <c r="E228" i="5"/>
  <c r="D228" i="5"/>
  <c r="C228" i="5"/>
  <c r="J227" i="5"/>
  <c r="E227" i="5"/>
  <c r="D227" i="5"/>
  <c r="C227" i="5"/>
  <c r="J225" i="5"/>
  <c r="E225" i="5"/>
  <c r="D225" i="5"/>
  <c r="C225" i="5"/>
  <c r="J224" i="5"/>
  <c r="E224" i="5"/>
  <c r="D224" i="5"/>
  <c r="C224" i="5"/>
  <c r="J223" i="5"/>
  <c r="E223" i="5"/>
  <c r="D223" i="5"/>
  <c r="C223" i="5"/>
  <c r="J222" i="5"/>
  <c r="E222" i="5"/>
  <c r="D222" i="5"/>
  <c r="C222" i="5"/>
  <c r="J221" i="5"/>
  <c r="E221" i="5"/>
  <c r="D221" i="5"/>
  <c r="C221" i="5"/>
  <c r="J220" i="5"/>
  <c r="E220" i="5"/>
  <c r="D220" i="5"/>
  <c r="C220" i="5"/>
  <c r="J219" i="5"/>
  <c r="E219" i="5"/>
  <c r="D219" i="5"/>
  <c r="C219" i="5"/>
  <c r="J218" i="5"/>
  <c r="E218" i="5"/>
  <c r="D218" i="5"/>
  <c r="C218" i="5"/>
  <c r="J217" i="5"/>
  <c r="E217" i="5"/>
  <c r="D217" i="5"/>
  <c r="C217" i="5"/>
  <c r="J216" i="5"/>
  <c r="E216" i="5"/>
  <c r="D216" i="5"/>
  <c r="C216" i="5"/>
  <c r="J215" i="5"/>
  <c r="E215" i="5"/>
  <c r="D215" i="5"/>
  <c r="C215" i="5"/>
  <c r="J214" i="5"/>
  <c r="E214" i="5"/>
  <c r="D214" i="5"/>
  <c r="C214" i="5"/>
  <c r="J213" i="5"/>
  <c r="E213" i="5"/>
  <c r="D213" i="5"/>
  <c r="C213" i="5"/>
  <c r="J212" i="5"/>
  <c r="E212" i="5"/>
  <c r="D212" i="5"/>
  <c r="C212" i="5"/>
  <c r="J211" i="5"/>
  <c r="E211" i="5"/>
  <c r="D211" i="5"/>
  <c r="C211" i="5"/>
  <c r="J210" i="5"/>
  <c r="E210" i="5"/>
  <c r="D210" i="5"/>
  <c r="C210" i="5"/>
  <c r="J209" i="5"/>
  <c r="E209" i="5"/>
  <c r="D209" i="5"/>
  <c r="C209" i="5"/>
  <c r="J208" i="5"/>
  <c r="E208" i="5"/>
  <c r="D208" i="5"/>
  <c r="C208" i="5"/>
  <c r="J207" i="5"/>
  <c r="E207" i="5"/>
  <c r="D207" i="5"/>
  <c r="C207" i="5"/>
  <c r="J206" i="5"/>
  <c r="E206" i="5"/>
  <c r="D206" i="5"/>
  <c r="C206" i="5"/>
  <c r="J205" i="5"/>
  <c r="E205" i="5"/>
  <c r="D205" i="5"/>
  <c r="C205" i="5"/>
  <c r="J204" i="5"/>
  <c r="E204" i="5"/>
  <c r="D204" i="5"/>
  <c r="C204" i="5"/>
  <c r="J203" i="5"/>
  <c r="E203" i="5"/>
  <c r="D203" i="5"/>
  <c r="C203" i="5"/>
  <c r="J202" i="5"/>
  <c r="E202" i="5"/>
  <c r="D202" i="5"/>
  <c r="C202" i="5"/>
  <c r="J201" i="5"/>
  <c r="E201" i="5"/>
  <c r="D201" i="5"/>
  <c r="C201" i="5"/>
  <c r="J200" i="5"/>
  <c r="E200" i="5"/>
  <c r="D200" i="5"/>
  <c r="C200" i="5"/>
  <c r="J199" i="5"/>
  <c r="E199" i="5"/>
  <c r="D199" i="5"/>
  <c r="C199" i="5"/>
  <c r="J198" i="5"/>
  <c r="E198" i="5"/>
  <c r="D198" i="5"/>
  <c r="C198" i="5"/>
  <c r="J197" i="5"/>
  <c r="E197" i="5"/>
  <c r="D197" i="5"/>
  <c r="C197" i="5"/>
  <c r="J196" i="5"/>
  <c r="E196" i="5"/>
  <c r="D196" i="5"/>
  <c r="C196" i="5"/>
  <c r="J195" i="5"/>
  <c r="E195" i="5"/>
  <c r="D195" i="5"/>
  <c r="C195" i="5"/>
  <c r="J65" i="5"/>
  <c r="E65" i="5"/>
  <c r="D65" i="5"/>
  <c r="C65" i="5"/>
  <c r="N194" i="5"/>
  <c r="J194" i="5"/>
  <c r="E194" i="5"/>
  <c r="D194" i="5"/>
  <c r="C194" i="5"/>
  <c r="J193" i="5"/>
  <c r="E193" i="5"/>
  <c r="D193" i="5"/>
  <c r="C193" i="5"/>
  <c r="N191" i="5"/>
  <c r="J191" i="5"/>
  <c r="E191" i="5"/>
  <c r="D191" i="5"/>
  <c r="C191" i="5"/>
  <c r="J190" i="5"/>
  <c r="E190" i="5"/>
  <c r="D190" i="5"/>
  <c r="C190" i="5"/>
  <c r="J189" i="5"/>
  <c r="E189" i="5"/>
  <c r="D189" i="5"/>
  <c r="C189" i="5"/>
  <c r="J188" i="5"/>
  <c r="E188" i="5"/>
  <c r="D188" i="5"/>
  <c r="C188" i="5"/>
  <c r="J187" i="5"/>
  <c r="E187" i="5"/>
  <c r="I254" i="1"/>
  <c r="J186" i="5"/>
  <c r="E186" i="5"/>
  <c r="D186" i="5"/>
  <c r="C186" i="5"/>
  <c r="L184" i="5"/>
  <c r="J185" i="5"/>
  <c r="E185" i="5"/>
  <c r="D185" i="5"/>
  <c r="C185" i="5"/>
  <c r="J184" i="5"/>
  <c r="E184" i="5"/>
  <c r="D184" i="5"/>
  <c r="C184" i="5"/>
  <c r="J183" i="5"/>
  <c r="E183" i="5"/>
  <c r="D183" i="5"/>
  <c r="C183" i="5"/>
  <c r="J182" i="5"/>
  <c r="E182" i="5"/>
  <c r="D182" i="5"/>
  <c r="C182" i="5"/>
  <c r="J181" i="5"/>
  <c r="E181" i="5"/>
  <c r="D181" i="5"/>
  <c r="C181" i="5"/>
  <c r="J180" i="5"/>
  <c r="E180" i="5"/>
  <c r="D180" i="5"/>
  <c r="C180" i="5"/>
  <c r="J179" i="5"/>
  <c r="E179" i="5"/>
  <c r="D179" i="5"/>
  <c r="C179" i="5"/>
  <c r="J177" i="5"/>
  <c r="E177" i="5"/>
  <c r="D177" i="5"/>
  <c r="C177" i="5"/>
  <c r="J178" i="5"/>
  <c r="E178" i="5"/>
  <c r="D178" i="5"/>
  <c r="C178" i="5"/>
  <c r="J176" i="5"/>
  <c r="E176" i="5"/>
  <c r="D176" i="5"/>
  <c r="C176" i="5"/>
  <c r="J175" i="5"/>
  <c r="E175" i="5"/>
  <c r="D175" i="5"/>
  <c r="C175" i="5"/>
  <c r="J174" i="5"/>
  <c r="E174" i="5"/>
  <c r="D174" i="5"/>
  <c r="C174" i="5"/>
  <c r="J173" i="5"/>
  <c r="E173" i="5"/>
  <c r="D173" i="5"/>
  <c r="C173" i="5"/>
  <c r="J172" i="5"/>
  <c r="E172" i="5"/>
  <c r="D172" i="5"/>
  <c r="C172" i="5"/>
  <c r="J171" i="5"/>
  <c r="E171" i="5"/>
  <c r="D171" i="5"/>
  <c r="C171" i="5"/>
  <c r="J170" i="5"/>
  <c r="E170" i="5"/>
  <c r="D170" i="5"/>
  <c r="C170" i="5"/>
  <c r="J169" i="5"/>
  <c r="E169" i="5"/>
  <c r="D169" i="5"/>
  <c r="C169" i="5"/>
  <c r="J168" i="5"/>
  <c r="E168" i="5"/>
  <c r="D168" i="5"/>
  <c r="C168" i="5"/>
  <c r="J167" i="5"/>
  <c r="E167" i="5"/>
  <c r="D167" i="5"/>
  <c r="C167" i="5"/>
  <c r="N166" i="5"/>
  <c r="J166" i="5"/>
  <c r="E166" i="5"/>
  <c r="C166" i="5"/>
  <c r="N165" i="5"/>
  <c r="J165" i="5"/>
  <c r="E165" i="5"/>
  <c r="D165" i="5"/>
  <c r="C165" i="5"/>
  <c r="J163" i="5"/>
  <c r="E163" i="5"/>
  <c r="D163" i="5"/>
  <c r="C163" i="5"/>
  <c r="J159" i="5"/>
  <c r="E159" i="5"/>
  <c r="D159" i="5"/>
  <c r="C159" i="5"/>
  <c r="J158" i="5"/>
  <c r="E158" i="5"/>
  <c r="D158" i="5"/>
  <c r="C158" i="5"/>
  <c r="J157" i="5"/>
  <c r="E157" i="5"/>
  <c r="D157" i="5"/>
  <c r="C157" i="5"/>
  <c r="N154" i="5"/>
  <c r="J156" i="5"/>
  <c r="E156" i="5"/>
  <c r="D156" i="5"/>
  <c r="C156" i="5"/>
  <c r="J155" i="5"/>
  <c r="E155" i="5"/>
  <c r="D155" i="5"/>
  <c r="C155" i="5"/>
  <c r="J154" i="5"/>
  <c r="E154" i="5"/>
  <c r="C154" i="5"/>
  <c r="J137" i="5"/>
  <c r="E137" i="5"/>
  <c r="J136" i="5"/>
  <c r="E136" i="5"/>
  <c r="J135" i="5"/>
  <c r="E135" i="5"/>
  <c r="J134" i="5"/>
  <c r="E134" i="5"/>
  <c r="J133" i="5"/>
  <c r="E133" i="5"/>
  <c r="J132" i="5"/>
  <c r="E132" i="5"/>
  <c r="J131" i="5"/>
  <c r="E131" i="5"/>
  <c r="J130" i="5"/>
  <c r="E130" i="5"/>
  <c r="J129" i="5"/>
  <c r="E129" i="5"/>
  <c r="J128" i="5"/>
  <c r="E128" i="5"/>
  <c r="J127" i="5"/>
  <c r="E127" i="5"/>
  <c r="J126" i="5"/>
  <c r="E126" i="5"/>
  <c r="J125" i="5"/>
  <c r="E125" i="5"/>
  <c r="D125" i="5"/>
  <c r="C125" i="5"/>
  <c r="J118" i="5"/>
  <c r="E118" i="5"/>
  <c r="D118" i="5"/>
  <c r="C118" i="5"/>
  <c r="J117" i="5"/>
  <c r="E117" i="5"/>
  <c r="D117" i="5"/>
  <c r="C117" i="5"/>
  <c r="J116" i="5"/>
  <c r="E116" i="5"/>
  <c r="D116" i="5"/>
  <c r="C116" i="5"/>
  <c r="J115" i="5"/>
  <c r="E115" i="5"/>
  <c r="D115" i="5"/>
  <c r="C115" i="5"/>
  <c r="J112" i="5"/>
  <c r="E112" i="5"/>
  <c r="D112" i="5"/>
  <c r="C112" i="5"/>
  <c r="J98" i="5"/>
  <c r="E98" i="5"/>
  <c r="D98" i="5"/>
  <c r="C98" i="5"/>
  <c r="J114" i="5"/>
  <c r="E114" i="5"/>
  <c r="D114" i="5"/>
  <c r="C114" i="5"/>
  <c r="J113" i="5"/>
  <c r="E113" i="5"/>
  <c r="D113" i="5"/>
  <c r="C113" i="5"/>
  <c r="J111" i="5"/>
  <c r="E111" i="5"/>
  <c r="D111" i="5"/>
  <c r="C111" i="5"/>
  <c r="J110" i="5"/>
  <c r="E110" i="5"/>
  <c r="C110" i="5"/>
  <c r="J109" i="5"/>
  <c r="E109" i="5"/>
  <c r="D109" i="5"/>
  <c r="C109" i="5"/>
  <c r="J108" i="5"/>
  <c r="E108" i="5"/>
  <c r="D108" i="5"/>
  <c r="C108" i="5"/>
  <c r="J107" i="5"/>
  <c r="E107" i="5"/>
  <c r="D107" i="5"/>
  <c r="C107" i="5"/>
  <c r="J106" i="5"/>
  <c r="E106" i="5"/>
  <c r="D106" i="5"/>
  <c r="C106" i="5"/>
  <c r="J105" i="5"/>
  <c r="E105" i="5"/>
  <c r="D105" i="5"/>
  <c r="C105" i="5"/>
  <c r="J104" i="5"/>
  <c r="E104" i="5"/>
  <c r="D104" i="5"/>
  <c r="C104" i="5"/>
  <c r="J103" i="5"/>
  <c r="E103" i="5"/>
  <c r="D103" i="5"/>
  <c r="C103" i="5"/>
  <c r="J102" i="5"/>
  <c r="E102" i="5"/>
  <c r="D102" i="5"/>
  <c r="C102" i="5"/>
  <c r="J101" i="5"/>
  <c r="E101" i="5"/>
  <c r="D101" i="5"/>
  <c r="C101" i="5"/>
  <c r="J100" i="5"/>
  <c r="E100" i="5"/>
  <c r="D100" i="5"/>
  <c r="C100" i="5"/>
  <c r="J99" i="5"/>
  <c r="E99" i="5"/>
  <c r="D99" i="5"/>
  <c r="C99" i="5"/>
  <c r="J97" i="5"/>
  <c r="E97" i="5"/>
  <c r="D97" i="5"/>
  <c r="C97" i="5"/>
  <c r="J96" i="5"/>
  <c r="E96" i="5"/>
  <c r="D96" i="5"/>
  <c r="C96" i="5"/>
  <c r="I251" i="1" l="1"/>
  <c r="H252" i="1"/>
  <c r="I250" i="1"/>
  <c r="I238" i="1"/>
  <c r="I239" i="1"/>
  <c r="I240" i="1"/>
  <c r="I241" i="1"/>
  <c r="I242" i="1"/>
  <c r="I243" i="1"/>
  <c r="I244" i="1"/>
  <c r="I245" i="1"/>
  <c r="I248" i="1"/>
  <c r="I246" i="1"/>
  <c r="I249" i="1"/>
  <c r="I237" i="1"/>
  <c r="H236" i="1" l="1"/>
  <c r="I235" i="1"/>
  <c r="H234" i="1"/>
  <c r="H233" i="1"/>
  <c r="H232" i="1"/>
  <c r="H231" i="1"/>
  <c r="I230" i="1" l="1"/>
  <c r="I229" i="1"/>
  <c r="H228" i="1" l="1"/>
  <c r="H227" i="1"/>
  <c r="H225" i="1"/>
  <c r="H224" i="1"/>
  <c r="G224" i="1"/>
  <c r="I224" i="1"/>
  <c r="I223" i="1" l="1"/>
  <c r="H223" i="1"/>
  <c r="G223" i="1"/>
  <c r="I222" i="1"/>
  <c r="H222" i="1"/>
  <c r="G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G214" i="1"/>
  <c r="I213" i="1"/>
  <c r="H213" i="1"/>
  <c r="G213" i="1"/>
  <c r="I212" i="1"/>
  <c r="H212" i="1"/>
  <c r="G212" i="1"/>
  <c r="I211" i="1"/>
  <c r="H211" i="1"/>
  <c r="I210" i="1"/>
  <c r="H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I197" i="1"/>
  <c r="H197" i="1"/>
  <c r="G197" i="1"/>
  <c r="I196" i="1"/>
  <c r="H196" i="1"/>
  <c r="I195" i="1"/>
  <c r="H195" i="1"/>
  <c r="G195" i="1"/>
  <c r="I194" i="1"/>
  <c r="H194" i="1"/>
  <c r="G194" i="1"/>
  <c r="I193" i="1"/>
  <c r="H193" i="1"/>
  <c r="G193" i="1"/>
  <c r="I192" i="1"/>
  <c r="G192" i="1"/>
  <c r="I191" i="1"/>
  <c r="H191" i="1"/>
  <c r="I190" i="1"/>
  <c r="H190" i="1"/>
  <c r="G190" i="1"/>
  <c r="I189" i="1"/>
  <c r="H189" i="1"/>
  <c r="G189" i="1"/>
  <c r="I188" i="1"/>
  <c r="H188" i="1"/>
  <c r="G188" i="1"/>
  <c r="I187" i="1"/>
  <c r="H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I172" i="1"/>
  <c r="H172" i="1"/>
  <c r="G172" i="1"/>
  <c r="I171" i="1"/>
  <c r="H171" i="1"/>
  <c r="I170" i="1"/>
  <c r="H170" i="1"/>
  <c r="G170" i="1"/>
  <c r="I154" i="1"/>
  <c r="H154" i="1"/>
  <c r="G154" i="1"/>
  <c r="I155" i="1"/>
  <c r="H155" i="1"/>
  <c r="G155" i="1"/>
  <c r="I169" i="1"/>
  <c r="H169" i="1"/>
  <c r="G169" i="1"/>
  <c r="I126" i="1"/>
  <c r="H126" i="1"/>
  <c r="G126" i="1"/>
  <c r="I167" i="1"/>
  <c r="H167" i="1"/>
  <c r="G167" i="1"/>
  <c r="I166" i="1"/>
  <c r="H166" i="1"/>
  <c r="G166" i="1"/>
  <c r="I165" i="1"/>
  <c r="H165" i="1"/>
  <c r="G165" i="1"/>
  <c r="I164" i="1"/>
  <c r="H164" i="1"/>
  <c r="I163" i="1"/>
  <c r="H163" i="1"/>
  <c r="G163" i="1"/>
  <c r="I162" i="1"/>
  <c r="H162" i="1"/>
  <c r="I161" i="1"/>
  <c r="H161" i="1"/>
  <c r="I160" i="1"/>
  <c r="H160" i="1"/>
  <c r="G160" i="1"/>
  <c r="I159" i="1"/>
  <c r="H159" i="1"/>
  <c r="G159" i="1"/>
  <c r="I158" i="1"/>
  <c r="H158" i="1"/>
  <c r="G158" i="1"/>
  <c r="I156" i="1"/>
  <c r="H156" i="1"/>
  <c r="G156" i="1"/>
  <c r="I157" i="1"/>
  <c r="H157" i="1"/>
  <c r="G157" i="1"/>
  <c r="I153" i="1"/>
  <c r="H153" i="1"/>
  <c r="G153" i="1"/>
  <c r="I152" i="1"/>
  <c r="H152" i="1"/>
  <c r="G152" i="1"/>
  <c r="I151" i="1"/>
  <c r="H151" i="1"/>
  <c r="G151" i="1"/>
  <c r="I148" i="1"/>
  <c r="H148" i="1"/>
  <c r="G148" i="1"/>
  <c r="I149" i="1"/>
  <c r="H149" i="1"/>
  <c r="I150" i="1"/>
  <c r="H150" i="1"/>
  <c r="I144" i="1"/>
  <c r="H144" i="1"/>
  <c r="G144" i="1"/>
  <c r="I145" i="1"/>
  <c r="G145" i="1"/>
  <c r="I146" i="1"/>
  <c r="G146" i="1"/>
  <c r="I147" i="1"/>
  <c r="H147" i="1"/>
  <c r="G147" i="1"/>
  <c r="I141" i="1"/>
  <c r="I142" i="1"/>
  <c r="H142" i="1"/>
  <c r="G142" i="1"/>
  <c r="I140" i="1"/>
  <c r="G140" i="1"/>
  <c r="I139" i="1"/>
  <c r="H139" i="1"/>
  <c r="G139" i="1"/>
  <c r="I45" i="1"/>
  <c r="G45" i="1"/>
  <c r="I77" i="1"/>
  <c r="H77" i="1"/>
  <c r="G77" i="1"/>
  <c r="I48" i="1"/>
  <c r="G48" i="1"/>
  <c r="I78" i="1"/>
  <c r="H78" i="1"/>
  <c r="G78" i="1"/>
  <c r="I42" i="1"/>
  <c r="I123" i="1"/>
  <c r="H123" i="1"/>
  <c r="G123" i="1"/>
  <c r="I88" i="1"/>
  <c r="G88" i="1"/>
  <c r="I97" i="1"/>
  <c r="H97" i="1"/>
  <c r="G97" i="1"/>
  <c r="I34" i="1"/>
  <c r="H34" i="1"/>
  <c r="G34" i="1"/>
  <c r="I106" i="1"/>
  <c r="G106" i="1"/>
  <c r="I33" i="1"/>
  <c r="H33" i="1"/>
  <c r="G33" i="1"/>
  <c r="I41" i="1"/>
  <c r="H41" i="1"/>
  <c r="G41" i="1"/>
  <c r="I96" i="1"/>
  <c r="H96" i="1"/>
  <c r="G96" i="1"/>
  <c r="I65" i="1"/>
  <c r="G65" i="1"/>
  <c r="I137" i="1"/>
  <c r="H137" i="1"/>
  <c r="G137" i="1"/>
  <c r="I127" i="1"/>
  <c r="H127" i="1"/>
  <c r="G127" i="1"/>
  <c r="I64" i="1"/>
  <c r="H64" i="1"/>
  <c r="G64" i="1"/>
  <c r="I63" i="1"/>
  <c r="H63" i="1"/>
  <c r="G63" i="1"/>
  <c r="I32" i="1"/>
  <c r="H32" i="1"/>
  <c r="G32" i="1"/>
  <c r="I55" i="1"/>
  <c r="H55" i="1"/>
  <c r="G55" i="1"/>
  <c r="I4" i="1"/>
  <c r="H4" i="1"/>
  <c r="I67" i="1"/>
  <c r="H67" i="1"/>
  <c r="I124" i="1"/>
  <c r="H124" i="1"/>
  <c r="G124" i="1"/>
  <c r="I17" i="1"/>
  <c r="H17" i="1"/>
  <c r="I16" i="1"/>
  <c r="H16" i="1"/>
  <c r="I15" i="1"/>
  <c r="H15" i="1"/>
  <c r="G15" i="1"/>
  <c r="I49" i="1"/>
  <c r="G49" i="1"/>
  <c r="I40" i="1"/>
  <c r="H40" i="1"/>
  <c r="G40" i="1"/>
  <c r="I39" i="1"/>
  <c r="G39" i="1"/>
  <c r="I54" i="1"/>
  <c r="H54" i="1"/>
  <c r="G54" i="1"/>
  <c r="I79" i="1"/>
  <c r="H79" i="1"/>
  <c r="G79" i="1"/>
  <c r="I99" i="1"/>
  <c r="H99" i="1"/>
  <c r="G99" i="1"/>
  <c r="I61" i="1"/>
  <c r="H61" i="1"/>
  <c r="I91" i="1"/>
  <c r="H91" i="1"/>
  <c r="G91" i="1"/>
  <c r="I38" i="1"/>
  <c r="H38" i="1"/>
  <c r="G38" i="1"/>
  <c r="I133" i="1"/>
  <c r="H133" i="1"/>
  <c r="G133" i="1"/>
  <c r="I70" i="1"/>
  <c r="H70" i="1"/>
  <c r="G70" i="1"/>
  <c r="I84" i="1"/>
  <c r="H84" i="1"/>
  <c r="G84" i="1"/>
  <c r="I92" i="1"/>
  <c r="H92" i="1"/>
  <c r="G92" i="1"/>
  <c r="I71" i="1"/>
  <c r="H71" i="1"/>
  <c r="G71" i="1"/>
  <c r="I108" i="1"/>
  <c r="G108" i="1"/>
  <c r="I37" i="1"/>
  <c r="G37" i="1"/>
  <c r="I36" i="1"/>
  <c r="H36" i="1"/>
  <c r="G36" i="1"/>
  <c r="I7" i="1"/>
  <c r="H7" i="1"/>
  <c r="G7" i="1"/>
  <c r="I51" i="1"/>
  <c r="H51" i="1"/>
  <c r="G51" i="1"/>
  <c r="I20" i="1"/>
  <c r="G20" i="1"/>
  <c r="I125" i="1"/>
  <c r="H125" i="1"/>
  <c r="G125" i="1"/>
  <c r="I87" i="1"/>
  <c r="H87" i="1"/>
  <c r="G87" i="1"/>
  <c r="I86" i="1"/>
  <c r="H86" i="1"/>
  <c r="G86" i="1"/>
  <c r="I98" i="1"/>
  <c r="G98" i="1"/>
  <c r="I116" i="1"/>
  <c r="H116" i="1"/>
  <c r="G116" i="1"/>
  <c r="I136" i="1"/>
  <c r="H136" i="1"/>
  <c r="G136" i="1"/>
  <c r="I120" i="1"/>
  <c r="H120" i="1"/>
  <c r="G120" i="1"/>
  <c r="I80" i="1"/>
  <c r="H80" i="1"/>
  <c r="G80" i="1"/>
  <c r="I31" i="1"/>
  <c r="G31" i="1"/>
  <c r="I46" i="1"/>
  <c r="G46" i="1"/>
  <c r="I94" i="1"/>
  <c r="H94" i="1"/>
  <c r="G94" i="1"/>
  <c r="I73" i="1"/>
  <c r="H73" i="1"/>
  <c r="G73" i="1"/>
  <c r="I47" i="1"/>
  <c r="G47" i="1"/>
  <c r="I30" i="1"/>
  <c r="G30" i="1"/>
  <c r="I6" i="1"/>
  <c r="H6" i="1"/>
  <c r="G6" i="1"/>
  <c r="I19" i="1"/>
  <c r="G19" i="1"/>
  <c r="I128" i="1"/>
  <c r="H128" i="1"/>
  <c r="G128" i="1"/>
  <c r="I115" i="1"/>
  <c r="H115" i="1"/>
  <c r="G115" i="1"/>
  <c r="I60" i="1"/>
  <c r="H60" i="1"/>
  <c r="G60" i="1"/>
  <c r="I114" i="1"/>
  <c r="H114" i="1"/>
  <c r="G114" i="1"/>
  <c r="I29" i="1"/>
  <c r="H29" i="1"/>
  <c r="G29" i="1"/>
  <c r="I58" i="1"/>
  <c r="H58" i="1"/>
  <c r="G58" i="1"/>
  <c r="I112" i="1"/>
  <c r="H112" i="1"/>
  <c r="G112" i="1"/>
  <c r="I18" i="1"/>
  <c r="H18" i="1"/>
  <c r="G18" i="1"/>
  <c r="I28" i="1"/>
  <c r="H28" i="1"/>
  <c r="G28" i="1"/>
  <c r="I104" i="1"/>
  <c r="H104" i="1"/>
  <c r="I52" i="1"/>
  <c r="H52" i="1"/>
  <c r="G52" i="1"/>
  <c r="I81" i="1"/>
  <c r="H81" i="1"/>
  <c r="G81" i="1"/>
  <c r="I35" i="1"/>
  <c r="G35" i="1"/>
  <c r="I134" i="1"/>
  <c r="G134" i="1"/>
  <c r="I26" i="1"/>
  <c r="G26" i="1"/>
  <c r="I74" i="1"/>
  <c r="H74" i="1"/>
  <c r="G74" i="1"/>
  <c r="I90" i="1"/>
  <c r="H90" i="1"/>
  <c r="G90" i="1"/>
  <c r="I82" i="1"/>
  <c r="H82" i="1"/>
  <c r="G82" i="1"/>
  <c r="I59" i="1"/>
  <c r="H59" i="1"/>
  <c r="G59" i="1"/>
  <c r="I75" i="1"/>
  <c r="H75" i="1"/>
  <c r="G75" i="1"/>
  <c r="I56" i="1"/>
  <c r="H56" i="1"/>
  <c r="G56" i="1"/>
  <c r="I68" i="1"/>
  <c r="H68" i="1"/>
  <c r="G68" i="1"/>
  <c r="I24" i="1"/>
  <c r="H24" i="1"/>
  <c r="G24" i="1"/>
  <c r="I143" i="1"/>
  <c r="G143" i="1"/>
  <c r="I135" i="1"/>
  <c r="G135" i="1"/>
  <c r="I89" i="1"/>
  <c r="G89" i="1"/>
  <c r="I111" i="1"/>
  <c r="H111" i="1"/>
  <c r="G111" i="1"/>
  <c r="I118" i="1"/>
  <c r="H118" i="1"/>
  <c r="G118" i="1"/>
  <c r="I131" i="1"/>
  <c r="H131" i="1"/>
  <c r="G131" i="1"/>
  <c r="I8" i="1"/>
  <c r="G8" i="1"/>
  <c r="I132" i="1"/>
  <c r="H132" i="1"/>
  <c r="G132" i="1"/>
  <c r="I121" i="1"/>
  <c r="H121" i="1"/>
  <c r="G121" i="1"/>
  <c r="I50" i="1"/>
  <c r="G50" i="1"/>
  <c r="I253" i="1"/>
  <c r="H253" i="1"/>
  <c r="G253" i="1"/>
  <c r="I119" i="1"/>
  <c r="H119" i="1"/>
  <c r="G119" i="1"/>
  <c r="I23" i="1"/>
  <c r="H23" i="1"/>
  <c r="G23" i="1"/>
  <c r="I69" i="1"/>
  <c r="H69" i="1"/>
  <c r="G69" i="1"/>
  <c r="I22" i="1"/>
  <c r="H22" i="1"/>
  <c r="G22" i="1"/>
  <c r="I129" i="1"/>
  <c r="H129" i="1"/>
  <c r="G129" i="1"/>
  <c r="I62" i="1"/>
  <c r="H62" i="1"/>
  <c r="G62" i="1"/>
  <c r="I122" i="1"/>
  <c r="H122" i="1"/>
  <c r="G122" i="1"/>
  <c r="I107" i="1"/>
  <c r="H107" i="1"/>
  <c r="G107" i="1"/>
  <c r="I168" i="1"/>
  <c r="H168" i="1"/>
  <c r="G168" i="1"/>
  <c r="I11" i="1"/>
  <c r="H11" i="1"/>
  <c r="I2" i="1"/>
  <c r="H2" i="1"/>
  <c r="G2" i="1"/>
  <c r="I102" i="1"/>
  <c r="H102" i="1"/>
  <c r="G102" i="1"/>
  <c r="I5" i="1"/>
  <c r="H5" i="1"/>
  <c r="G5" i="1"/>
  <c r="I85" i="1"/>
  <c r="H85" i="1"/>
  <c r="G85" i="1"/>
  <c r="I66" i="1"/>
  <c r="G66" i="1"/>
  <c r="I101" i="1"/>
  <c r="H101" i="1"/>
  <c r="G101" i="1"/>
  <c r="I72" i="1"/>
  <c r="H72" i="1"/>
  <c r="G72" i="1"/>
  <c r="I21" i="1"/>
  <c r="H21" i="1"/>
  <c r="G21" i="1"/>
  <c r="I10" i="1"/>
  <c r="G10" i="1"/>
  <c r="I9" i="1"/>
  <c r="H9" i="1"/>
  <c r="G9" i="1"/>
  <c r="I130" i="1"/>
  <c r="H130" i="1"/>
  <c r="G130" i="1"/>
  <c r="I113" i="1"/>
  <c r="H113" i="1"/>
  <c r="G113" i="1"/>
  <c r="I3" i="1"/>
  <c r="H3" i="1"/>
  <c r="G3" i="1"/>
  <c r="I109" i="1"/>
  <c r="H109" i="1"/>
  <c r="G109" i="1"/>
  <c r="I95" i="1"/>
  <c r="H95" i="1"/>
  <c r="G95" i="1"/>
  <c r="I76" i="1"/>
  <c r="H76" i="1"/>
  <c r="G76" i="1"/>
  <c r="I57" i="1"/>
  <c r="I117" i="1"/>
  <c r="H117" i="1"/>
  <c r="G117" i="1"/>
  <c r="I53" i="1"/>
  <c r="H53" i="1"/>
  <c r="G53" i="1"/>
  <c r="I138" i="1"/>
  <c r="H138" i="1"/>
  <c r="G138" i="1"/>
  <c r="I110" i="1"/>
  <c r="H110" i="1"/>
  <c r="G110" i="1"/>
  <c r="I83" i="1"/>
  <c r="H83" i="1"/>
  <c r="G83" i="1"/>
  <c r="I100" i="1"/>
  <c r="H100" i="1"/>
  <c r="G100" i="1"/>
  <c r="I93" i="1"/>
  <c r="H93" i="1"/>
  <c r="G93" i="1"/>
  <c r="I12" i="1"/>
  <c r="H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Constantinescu</author>
  </authors>
  <commentList>
    <comment ref="F4" authorId="0" shapeId="0" xr:uid="{3740595C-E118-4F31-A3EE-9C779612A11B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coastal area din total area, la nivel global!</t>
        </r>
      </text>
    </comment>
    <comment ref="I4" authorId="0" shapeId="0" xr:uid="{B6602B76-CFA3-40AB-BFF0-1453206FB50C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deltelor lumii din supr totala a continentelor, fara Antarctica</t>
        </r>
      </text>
    </comment>
    <comment ref="F10" authorId="0" shapeId="0" xr:uid="{59DFAE3A-0B93-4929-8D7D-7590756A0EB7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din global</t>
        </r>
      </text>
    </comment>
    <comment ref="I10" authorId="0" shapeId="0" xr:uid="{811A9553-B518-4AE4-875C-8EDF503023B4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din supr continentului respectiv
</t>
        </r>
      </text>
    </comment>
    <comment ref="F22" authorId="0" shapeId="0" xr:uid="{56B42213-8AAA-4753-A372-74471004D215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din global</t>
        </r>
      </text>
    </comment>
  </commentList>
</comments>
</file>

<file path=xl/sharedStrings.xml><?xml version="1.0" encoding="utf-8"?>
<sst xmlns="http://schemas.openxmlformats.org/spreadsheetml/2006/main" count="5494" uniqueCount="538">
  <si>
    <t>Name</t>
  </si>
  <si>
    <t>Continent</t>
  </si>
  <si>
    <t>Country</t>
  </si>
  <si>
    <t>Cauvery</t>
  </si>
  <si>
    <t>Asia</t>
  </si>
  <si>
    <t>India</t>
  </si>
  <si>
    <t>Danube</t>
  </si>
  <si>
    <t>Europe</t>
  </si>
  <si>
    <t>international</t>
  </si>
  <si>
    <t>Doce</t>
  </si>
  <si>
    <t>South America</t>
  </si>
  <si>
    <t>Brazil</t>
  </si>
  <si>
    <t>Ebro</t>
  </si>
  <si>
    <t>Spain</t>
  </si>
  <si>
    <t>Indigirka</t>
  </si>
  <si>
    <t>Russia</t>
  </si>
  <si>
    <t>Irrawaddy</t>
  </si>
  <si>
    <t>Myanmar</t>
  </si>
  <si>
    <t>Jequintinonha</t>
  </si>
  <si>
    <t>Krishna-Godavari</t>
  </si>
  <si>
    <t>Mackenzie</t>
  </si>
  <si>
    <t>North America</t>
  </si>
  <si>
    <t>Canada</t>
  </si>
  <si>
    <t>Mahanadi</t>
  </si>
  <si>
    <t>Mekong</t>
  </si>
  <si>
    <t>Cambodia; Vietnam</t>
  </si>
  <si>
    <t>Nile</t>
  </si>
  <si>
    <t>Africa</t>
  </si>
  <si>
    <t>Egypt</t>
  </si>
  <si>
    <t>Sao Francisco</t>
  </si>
  <si>
    <t>Vistula</t>
  </si>
  <si>
    <t>Poland</t>
  </si>
  <si>
    <t>Volta</t>
  </si>
  <si>
    <t>Ghana</t>
  </si>
  <si>
    <t>Lena</t>
  </si>
  <si>
    <t>Paraibo</t>
  </si>
  <si>
    <t>Parana</t>
  </si>
  <si>
    <t>Argentina</t>
  </si>
  <si>
    <t>Po</t>
  </si>
  <si>
    <t>Italy</t>
  </si>
  <si>
    <t>Red</t>
  </si>
  <si>
    <t>Vietnam</t>
  </si>
  <si>
    <t>Rhone</t>
  </si>
  <si>
    <t>France</t>
  </si>
  <si>
    <t>Tiber</t>
  </si>
  <si>
    <t>Yellow-Yangtze</t>
  </si>
  <si>
    <t>China</t>
  </si>
  <si>
    <t>Zambezi</t>
  </si>
  <si>
    <t>Mozambique</t>
  </si>
  <si>
    <t>Niger</t>
  </si>
  <si>
    <t>Nigeria</t>
  </si>
  <si>
    <t>Mississippi</t>
  </si>
  <si>
    <t>USA</t>
  </si>
  <si>
    <t>Yukon</t>
  </si>
  <si>
    <t>Rio Grande</t>
  </si>
  <si>
    <t>USA; Mexico</t>
  </si>
  <si>
    <t>Venezuela</t>
  </si>
  <si>
    <t>Bangladesh; India</t>
  </si>
  <si>
    <t>Indus</t>
  </si>
  <si>
    <t>Pakistan</t>
  </si>
  <si>
    <t>Padas</t>
  </si>
  <si>
    <t>Malaysia</t>
  </si>
  <si>
    <t>Limbang-Trusan</t>
  </si>
  <si>
    <t>Malaysia; Brunei</t>
  </si>
  <si>
    <t>Baram</t>
  </si>
  <si>
    <t>Rajang-Sarawak</t>
  </si>
  <si>
    <t>Sambas</t>
  </si>
  <si>
    <t>Indonesia</t>
  </si>
  <si>
    <t>Kapuas</t>
  </si>
  <si>
    <t>Barito-Kahayan-Mendawai</t>
  </si>
  <si>
    <t>Mahakham</t>
  </si>
  <si>
    <t>Kayan-Sembakunh-Sesayap</t>
  </si>
  <si>
    <t>Indonesia; Malaysia</t>
  </si>
  <si>
    <t>Mamberamo</t>
  </si>
  <si>
    <t>Digul-Mapi</t>
  </si>
  <si>
    <t>Fly-Kikori-Purari</t>
  </si>
  <si>
    <t>Papua New Guinea</t>
  </si>
  <si>
    <t>Sepik-Ramu</t>
  </si>
  <si>
    <t>North Java complex</t>
  </si>
  <si>
    <t>Solo-Brantas</t>
  </si>
  <si>
    <t>South Java complex</t>
  </si>
  <si>
    <t>Sumatra complex</t>
  </si>
  <si>
    <t>Chao Praya</t>
  </si>
  <si>
    <t>Thailand</t>
  </si>
  <si>
    <t>Pearl</t>
  </si>
  <si>
    <t>Rufiji</t>
  </si>
  <si>
    <t>Tanzania</t>
  </si>
  <si>
    <t>Kaladan-Mayu</t>
  </si>
  <si>
    <t>North Kennedy</t>
  </si>
  <si>
    <t>Australia</t>
  </si>
  <si>
    <t>Baratta</t>
  </si>
  <si>
    <t>Herbert</t>
  </si>
  <si>
    <t>Fitzroy</t>
  </si>
  <si>
    <t>Nooramunga</t>
  </si>
  <si>
    <t>Gascoyne</t>
  </si>
  <si>
    <t>De Grey</t>
  </si>
  <si>
    <t>Yawuru</t>
  </si>
  <si>
    <t>Robinson</t>
  </si>
  <si>
    <t>Ord</t>
  </si>
  <si>
    <t>Daly</t>
  </si>
  <si>
    <t>South Aligator</t>
  </si>
  <si>
    <t>Mann</t>
  </si>
  <si>
    <t>Djigagila</t>
  </si>
  <si>
    <t>Buckingham</t>
  </si>
  <si>
    <t>Habgood</t>
  </si>
  <si>
    <t>Goromuru</t>
  </si>
  <si>
    <t>Peter John</t>
  </si>
  <si>
    <t>Leichhardt</t>
  </si>
  <si>
    <t>Bemarivo</t>
  </si>
  <si>
    <t>Madagascar</t>
  </si>
  <si>
    <t>Antainambalana</t>
  </si>
  <si>
    <t>Ifasy</t>
  </si>
  <si>
    <t>Mahajamba</t>
  </si>
  <si>
    <t>Betsiboka</t>
  </si>
  <si>
    <t>Mahavavy</t>
  </si>
  <si>
    <t>Manambaho</t>
  </si>
  <si>
    <t>Cooper</t>
  </si>
  <si>
    <t>Bering</t>
  </si>
  <si>
    <t>Sacramento</t>
  </si>
  <si>
    <t>Colorado</t>
  </si>
  <si>
    <t>Mexico; USA</t>
  </si>
  <si>
    <t>Marismas</t>
  </si>
  <si>
    <t>Mexico</t>
  </si>
  <si>
    <t>Papaloapan</t>
  </si>
  <si>
    <t>Grijalva</t>
  </si>
  <si>
    <t>Cancun</t>
  </si>
  <si>
    <t>Caratasca</t>
  </si>
  <si>
    <t>Guatemala; Honduras; Nicaragua</t>
  </si>
  <si>
    <t>Cuba</t>
  </si>
  <si>
    <t>Maracaibo</t>
  </si>
  <si>
    <t>Magdalena</t>
  </si>
  <si>
    <t>Colombia</t>
  </si>
  <si>
    <t>Rio Sinu</t>
  </si>
  <si>
    <t>Rio Guayas</t>
  </si>
  <si>
    <t>Ecuador</t>
  </si>
  <si>
    <t>Rio Piuro</t>
  </si>
  <si>
    <t>Peru</t>
  </si>
  <si>
    <t>Orinoco-Amazon</t>
  </si>
  <si>
    <t>Venezuela, Guyana, Suriname, France, Brazil</t>
  </si>
  <si>
    <t>Dvina</t>
  </si>
  <si>
    <t>Peschanka</t>
  </si>
  <si>
    <t>Cernaya</t>
  </si>
  <si>
    <t>More-Yu</t>
  </si>
  <si>
    <t>Korothaika</t>
  </si>
  <si>
    <t>Kara</t>
  </si>
  <si>
    <t>Murtyyakha</t>
  </si>
  <si>
    <t>Baydarata</t>
  </si>
  <si>
    <t>Syadoryakha</t>
  </si>
  <si>
    <t>Bely</t>
  </si>
  <si>
    <t>Yakhadyyakha</t>
  </si>
  <si>
    <t>Ob</t>
  </si>
  <si>
    <t>Yuribei</t>
  </si>
  <si>
    <t>Antipayota</t>
  </si>
  <si>
    <t>Pyasina</t>
  </si>
  <si>
    <t>Yenisei</t>
  </si>
  <si>
    <t>Pur</t>
  </si>
  <si>
    <t>Leningradskaya</t>
  </si>
  <si>
    <t>Khatanga</t>
  </si>
  <si>
    <t>Anabar</t>
  </si>
  <si>
    <t>Peschanaya</t>
  </si>
  <si>
    <t>Chaydakh-Yuryakh</t>
  </si>
  <si>
    <t>Olenyok</t>
  </si>
  <si>
    <t>Omoloy</t>
  </si>
  <si>
    <t>Yana</t>
  </si>
  <si>
    <t>Kolyma</t>
  </si>
  <si>
    <t>Pegtymel</t>
  </si>
  <si>
    <t>Pucheveyem</t>
  </si>
  <si>
    <t>Amguema</t>
  </si>
  <si>
    <t>Amur</t>
  </si>
  <si>
    <t>Ceyhan</t>
  </si>
  <si>
    <t>Turekey</t>
  </si>
  <si>
    <t>Congo</t>
  </si>
  <si>
    <t>Dem. Rep. Congo; Angola</t>
  </si>
  <si>
    <t>Limpopo</t>
  </si>
  <si>
    <t>Volga</t>
  </si>
  <si>
    <t>Gange-Brahmaputra</t>
  </si>
  <si>
    <t>Pulau-Lorentz</t>
  </si>
  <si>
    <t>Atrato</t>
  </si>
  <si>
    <t>Trent</t>
  </si>
  <si>
    <t>UK</t>
  </si>
  <si>
    <t>Rhine-Elbe</t>
  </si>
  <si>
    <t>Mega-deltas</t>
  </si>
  <si>
    <t>Minor deltas</t>
  </si>
  <si>
    <t>Pechora</t>
  </si>
  <si>
    <t>Ta Pi</t>
  </si>
  <si>
    <t>Pahang</t>
  </si>
  <si>
    <t>Senegal</t>
  </si>
  <si>
    <t>Gambia</t>
  </si>
  <si>
    <t>Geba</t>
  </si>
  <si>
    <t>Qued Sebou</t>
  </si>
  <si>
    <t>Sanaga</t>
  </si>
  <si>
    <t>Komo</t>
  </si>
  <si>
    <t>Ogooue</t>
  </si>
  <si>
    <t>Orange</t>
  </si>
  <si>
    <t>Mauritania; Senegal</t>
  </si>
  <si>
    <t>Senegal; Guinea-Bissau</t>
  </si>
  <si>
    <t>Morocco</t>
  </si>
  <si>
    <t>Cameroon</t>
  </si>
  <si>
    <t>Gabon</t>
  </si>
  <si>
    <t>Namibia; South Africa</t>
  </si>
  <si>
    <t>Neuman</t>
  </si>
  <si>
    <t>Russia, Lithuania</t>
  </si>
  <si>
    <t>Simav</t>
  </si>
  <si>
    <t>Biga</t>
  </si>
  <si>
    <t>Kucukmenderes</t>
  </si>
  <si>
    <t>Tuzla</t>
  </si>
  <si>
    <t>Havram</t>
  </si>
  <si>
    <t>Bakircay</t>
  </si>
  <si>
    <t>Gediz</t>
  </si>
  <si>
    <t>Kocacay</t>
  </si>
  <si>
    <t>Kucukmenderes-Belevi</t>
  </si>
  <si>
    <t>Buyuk Menderes</t>
  </si>
  <si>
    <t>Saricay</t>
  </si>
  <si>
    <t>Cay</t>
  </si>
  <si>
    <t>Dalyan</t>
  </si>
  <si>
    <t>Kocadere</t>
  </si>
  <si>
    <t>Evros</t>
  </si>
  <si>
    <t>Nestos</t>
  </si>
  <si>
    <t>Strymnas</t>
  </si>
  <si>
    <t>Vardar</t>
  </si>
  <si>
    <t>Mavroneri</t>
  </si>
  <si>
    <t>Pineios</t>
  </si>
  <si>
    <t>Tafros</t>
  </si>
  <si>
    <t>Schinia Marathona</t>
  </si>
  <si>
    <t>Inachos</t>
  </si>
  <si>
    <t>Eurotas</t>
  </si>
  <si>
    <t>Pamisos</t>
  </si>
  <si>
    <t>Achelous</t>
  </si>
  <si>
    <t>Amvrakikos</t>
  </si>
  <si>
    <t>Turekey; Greece</t>
  </si>
  <si>
    <t>Greece</t>
  </si>
  <si>
    <t>Oder</t>
  </si>
  <si>
    <t>Cogâlnic</t>
  </si>
  <si>
    <t>Dnister</t>
  </si>
  <si>
    <t>Pivdennyi Buh</t>
  </si>
  <si>
    <t>Dnipro</t>
  </si>
  <si>
    <t>Don</t>
  </si>
  <si>
    <t>Kuban</t>
  </si>
  <si>
    <t>Rioni</t>
  </si>
  <si>
    <t>Kizil-Yesilirmak</t>
  </si>
  <si>
    <t>Sakarya</t>
  </si>
  <si>
    <t>Ukraine</t>
  </si>
  <si>
    <t>Moldova; Ukraine</t>
  </si>
  <si>
    <t>Georgia</t>
  </si>
  <si>
    <t>Azerbaijan</t>
  </si>
  <si>
    <t>Mahni</t>
  </si>
  <si>
    <t>Tagus</t>
  </si>
  <si>
    <t>Guadalquivir</t>
  </si>
  <si>
    <t>Segura</t>
  </si>
  <si>
    <t>Jucar</t>
  </si>
  <si>
    <t>El Lobregat</t>
  </si>
  <si>
    <t>Muga</t>
  </si>
  <si>
    <t>Portugal</t>
  </si>
  <si>
    <t>Herault</t>
  </si>
  <si>
    <t>Tirso</t>
  </si>
  <si>
    <t>Mannu</t>
  </si>
  <si>
    <t>Cornia</t>
  </si>
  <si>
    <t>Ombrone</t>
  </si>
  <si>
    <t>Portatore</t>
  </si>
  <si>
    <t>Volturno</t>
  </si>
  <si>
    <t>Amato</t>
  </si>
  <si>
    <t>Crati</t>
  </si>
  <si>
    <t>Bradano</t>
  </si>
  <si>
    <t>Gornalunga</t>
  </si>
  <si>
    <t>Lumi Vjose</t>
  </si>
  <si>
    <t>Albania</t>
  </si>
  <si>
    <t>Medjerda</t>
  </si>
  <si>
    <t>Tunisia</t>
  </si>
  <si>
    <t>Percent</t>
  </si>
  <si>
    <t>ID_1</t>
  </si>
  <si>
    <t>Tigris-Euphrates</t>
  </si>
  <si>
    <t>Helleh</t>
  </si>
  <si>
    <t>Mand</t>
  </si>
  <si>
    <t>Hara</t>
  </si>
  <si>
    <t>Tiab and Minab Hara</t>
  </si>
  <si>
    <t>Rudgaz</t>
  </si>
  <si>
    <t>Gabrik and Jask</t>
  </si>
  <si>
    <t>Gabrik</t>
  </si>
  <si>
    <t>Kair</t>
  </si>
  <si>
    <t>Dasht</t>
  </si>
  <si>
    <t>Iran</t>
  </si>
  <si>
    <t>Iran; Pakistan</t>
  </si>
  <si>
    <t>Total Area</t>
  </si>
  <si>
    <t>Coastal Area</t>
  </si>
  <si>
    <t>Medium-size deltas</t>
  </si>
  <si>
    <t>Colorado-Negro</t>
  </si>
  <si>
    <t>Arno</t>
  </si>
  <si>
    <t>Atrak</t>
  </si>
  <si>
    <t>Turkmenistan; Iran</t>
  </si>
  <si>
    <t>Albany</t>
  </si>
  <si>
    <t>Brazos-Colorado</t>
  </si>
  <si>
    <t>Colville</t>
  </si>
  <si>
    <t>Submarine delta</t>
  </si>
  <si>
    <t>System</t>
  </si>
  <si>
    <t>Subsystem</t>
  </si>
  <si>
    <t>Continental Area</t>
  </si>
  <si>
    <t>External area</t>
  </si>
  <si>
    <t>Platform Area</t>
  </si>
  <si>
    <t>Cooper-Bering</t>
  </si>
  <si>
    <t>Yukon-Kuskokwim</t>
  </si>
  <si>
    <t>Kobuk</t>
  </si>
  <si>
    <t>Alaska North Slope</t>
  </si>
  <si>
    <t>Mississippi-Rio Grande</t>
  </si>
  <si>
    <t>Grijalva-Cancun</t>
  </si>
  <si>
    <t>Rio Sinu-Magdalena</t>
  </si>
  <si>
    <t>Orinoco</t>
  </si>
  <si>
    <t>Amazon</t>
  </si>
  <si>
    <t>Jequintinonha-Doce</t>
  </si>
  <si>
    <t>Parana-Negro</t>
  </si>
  <si>
    <t>Chubut</t>
  </si>
  <si>
    <t>Deseado-Gallegos</t>
  </si>
  <si>
    <t/>
  </si>
  <si>
    <t>minor</t>
  </si>
  <si>
    <t>Menarandra</t>
  </si>
  <si>
    <t>West Madagascar</t>
  </si>
  <si>
    <t>Maningory</t>
  </si>
  <si>
    <t>Gambia-Geba</t>
  </si>
  <si>
    <t>Cuanza</t>
  </si>
  <si>
    <t>Cunene</t>
  </si>
  <si>
    <t>Tugela</t>
  </si>
  <si>
    <t>Ulhas</t>
  </si>
  <si>
    <t>Indus-Mahni-Ulhas</t>
  </si>
  <si>
    <t>Chaliyar</t>
  </si>
  <si>
    <t>Vaigai</t>
  </si>
  <si>
    <t>North Sri Lanka</t>
  </si>
  <si>
    <t>Sri Lanka</t>
  </si>
  <si>
    <t>West Sri Lanka</t>
  </si>
  <si>
    <t>East Sri Lanka</t>
  </si>
  <si>
    <t>Victoria</t>
  </si>
  <si>
    <t>Wairoa</t>
  </si>
  <si>
    <t>Waikato</t>
  </si>
  <si>
    <t>Piako-Waihou</t>
  </si>
  <si>
    <t>Kaituna</t>
  </si>
  <si>
    <t>Rangitaiki</t>
  </si>
  <si>
    <t>Waipoa</t>
  </si>
  <si>
    <t>Ngaruroror</t>
  </si>
  <si>
    <t>Rumahanga</t>
  </si>
  <si>
    <t>Clarence</t>
  </si>
  <si>
    <t>Waimea</t>
  </si>
  <si>
    <t>Waimakariri</t>
  </si>
  <si>
    <t>New Zeeland</t>
  </si>
  <si>
    <t>Wairoa-Waikato</t>
  </si>
  <si>
    <t>Kaituna-Rangitaiki</t>
  </si>
  <si>
    <t>Buller</t>
  </si>
  <si>
    <t>Oreti</t>
  </si>
  <si>
    <t>Manawatu</t>
  </si>
  <si>
    <t>Noatak</t>
  </si>
  <si>
    <t>Selawik</t>
  </si>
  <si>
    <t>Krishna-Godavari-Cauvery</t>
  </si>
  <si>
    <t>medium-sized</t>
  </si>
  <si>
    <t>mega</t>
  </si>
  <si>
    <t>Mahanadi-Gange-Brahmaputra</t>
  </si>
  <si>
    <t>Irrawaddy-Sitong</t>
  </si>
  <si>
    <t>Malay Peninsula</t>
  </si>
  <si>
    <t>Kalimantan complex</t>
  </si>
  <si>
    <t>Chao Praya-Mekong</t>
  </si>
  <si>
    <t>Ta Pi-Pahang</t>
  </si>
  <si>
    <t>Oqooue-Congo</t>
  </si>
  <si>
    <t>Australia-Papua</t>
  </si>
  <si>
    <t>Papua</t>
  </si>
  <si>
    <t>Northern Australia</t>
  </si>
  <si>
    <t>Eastern Australia</t>
  </si>
  <si>
    <t>Western Australia</t>
  </si>
  <si>
    <t>Swan</t>
  </si>
  <si>
    <t>Blackwood</t>
  </si>
  <si>
    <t>Lort</t>
  </si>
  <si>
    <t>Daring</t>
  </si>
  <si>
    <t>Eucla</t>
  </si>
  <si>
    <t>Murray-Darling</t>
  </si>
  <si>
    <t>Noramunga</t>
  </si>
  <si>
    <t>Waipaoa</t>
  </si>
  <si>
    <t>Ngaruroro</t>
  </si>
  <si>
    <t>Ruamahanga</t>
  </si>
  <si>
    <t>Tigris-Euphratus</t>
  </si>
  <si>
    <t>Helleh-Mand</t>
  </si>
  <si>
    <t>Hara-Rudgaz</t>
  </si>
  <si>
    <t>Gabrik-Kair</t>
  </si>
  <si>
    <t>Vistula-Neuman</t>
  </si>
  <si>
    <t>Rhone-Herault</t>
  </si>
  <si>
    <t>Tiber-Portatore</t>
  </si>
  <si>
    <t>Sele</t>
  </si>
  <si>
    <t>Bradano-Crati</t>
  </si>
  <si>
    <t>East Adriatic</t>
  </si>
  <si>
    <t xml:space="preserve">Po </t>
  </si>
  <si>
    <t>Pineios (Elis)</t>
  </si>
  <si>
    <t>Vardar-Mavroneri-Pineios</t>
  </si>
  <si>
    <t>Vardar-Mavroneri</t>
  </si>
  <si>
    <t>Nestos-Evros</t>
  </si>
  <si>
    <t>Kucukmenderes-Tuzla</t>
  </si>
  <si>
    <t>Daylan</t>
  </si>
  <si>
    <t>Esen</t>
  </si>
  <si>
    <t>Volga-Ural</t>
  </si>
  <si>
    <t>Dvina-Korothaika</t>
  </si>
  <si>
    <t>Central Siberia North Slope</t>
  </si>
  <si>
    <t>East Siberia North Slope</t>
  </si>
  <si>
    <t>Khatanga-Yana</t>
  </si>
  <si>
    <t>Indigirka-Kolyma</t>
  </si>
  <si>
    <t>Puscheveyem</t>
  </si>
  <si>
    <t>Dalaman</t>
  </si>
  <si>
    <t>Taymya</t>
  </si>
  <si>
    <t>Kura</t>
  </si>
  <si>
    <t>Leningradskaya-Taymya</t>
  </si>
  <si>
    <t>Anadyr</t>
  </si>
  <si>
    <t>Kanchalan</t>
  </si>
  <si>
    <t>Velikaya-Tumanskaya</t>
  </si>
  <si>
    <t>Khatyrka</t>
  </si>
  <si>
    <t>Opuka</t>
  </si>
  <si>
    <t>Ukelayat</t>
  </si>
  <si>
    <t>Ilpi-Itchayvayam</t>
  </si>
  <si>
    <t>Vatyna</t>
  </si>
  <si>
    <t>Apuka</t>
  </si>
  <si>
    <t>Pakhacha</t>
  </si>
  <si>
    <t>Rekinniki</t>
  </si>
  <si>
    <t>Penzhina</t>
  </si>
  <si>
    <t>Karaga</t>
  </si>
  <si>
    <t>Dranka</t>
  </si>
  <si>
    <t>Rusakova</t>
  </si>
  <si>
    <t>Nachiki</t>
  </si>
  <si>
    <t>Kamchatka</t>
  </si>
  <si>
    <t>Motoshechnaya</t>
  </si>
  <si>
    <t>Belogolovaya</t>
  </si>
  <si>
    <t>Utkholok</t>
  </si>
  <si>
    <t>Taeryong-Taedong</t>
  </si>
  <si>
    <t>Geum</t>
  </si>
  <si>
    <t>Agano-Shinano</t>
  </si>
  <si>
    <t>Tone-Arakawa</t>
  </si>
  <si>
    <t>Nagara-Kiso</t>
  </si>
  <si>
    <t>Chikugo</t>
  </si>
  <si>
    <t>North Korea</t>
  </si>
  <si>
    <t>South Korea</t>
  </si>
  <si>
    <t>Japan</t>
  </si>
  <si>
    <t>Luan-Liao</t>
  </si>
  <si>
    <t>Poronay</t>
  </si>
  <si>
    <t>Ishikari</t>
  </si>
  <si>
    <t>Red River</t>
  </si>
  <si>
    <t>East China-Bohai</t>
  </si>
  <si>
    <t>Yellow-Luan_Liao</t>
  </si>
  <si>
    <t>Korean</t>
  </si>
  <si>
    <t>Yalu</t>
  </si>
  <si>
    <t>Han</t>
  </si>
  <si>
    <t>Count</t>
  </si>
  <si>
    <t>Mean area</t>
  </si>
  <si>
    <t>Min</t>
  </si>
  <si>
    <t>Max</t>
  </si>
  <si>
    <t>SUM deltas</t>
  </si>
  <si>
    <t>count</t>
  </si>
  <si>
    <t>Total area</t>
  </si>
  <si>
    <t>Coastal area</t>
  </si>
  <si>
    <t>km2</t>
  </si>
  <si>
    <t>Sao Francisco/Jequintinonha</t>
  </si>
  <si>
    <t>Kaituna/Peter John</t>
  </si>
  <si>
    <t>Global</t>
  </si>
  <si>
    <t>Continental area</t>
  </si>
  <si>
    <t>D. Extremely cold and wet</t>
  </si>
  <si>
    <t>TA</t>
  </si>
  <si>
    <t>E. Cold and wet</t>
  </si>
  <si>
    <t>F. Extremely cold and mesic</t>
  </si>
  <si>
    <t>G. Cold and mesic</t>
  </si>
  <si>
    <t>H. Cool temperate and dry</t>
  </si>
  <si>
    <t>I. Cool temperate and xeric</t>
  </si>
  <si>
    <t>J. Cool temperate and moist</t>
  </si>
  <si>
    <t>K. Warm temperate and mesic</t>
  </si>
  <si>
    <t>L. Warm temperate and xeric</t>
  </si>
  <si>
    <t>M. Hot and mesic</t>
  </si>
  <si>
    <t>N. Hot and dry</t>
  </si>
  <si>
    <t>O. Hot and arid</t>
  </si>
  <si>
    <t>P. Extremely hot and arid</t>
  </si>
  <si>
    <t>Q. Extremely hot and xeric</t>
  </si>
  <si>
    <t>R. Extremely hot and moist</t>
  </si>
  <si>
    <t>Climate</t>
  </si>
  <si>
    <t>%</t>
  </si>
  <si>
    <t>Arctic / Alpine</t>
  </si>
  <si>
    <t>Boreal / Alpine</t>
  </si>
  <si>
    <t>Cool temperate</t>
  </si>
  <si>
    <t>Drylands</t>
  </si>
  <si>
    <t>Sub-tropical</t>
  </si>
  <si>
    <t>Tropical</t>
  </si>
  <si>
    <t>Mean</t>
  </si>
  <si>
    <t>Warm temperate</t>
  </si>
  <si>
    <t>Biomes</t>
  </si>
  <si>
    <t>Neman</t>
  </si>
  <si>
    <t>TA (global)</t>
  </si>
  <si>
    <t>CA (global)</t>
  </si>
  <si>
    <t>avg</t>
  </si>
  <si>
    <t>Number</t>
  </si>
  <si>
    <t>CA</t>
  </si>
  <si>
    <t>% global</t>
  </si>
  <si>
    <t>Burdekin</t>
  </si>
  <si>
    <t>20m Area</t>
  </si>
  <si>
    <t>Dif</t>
  </si>
  <si>
    <t>Nayarit</t>
  </si>
  <si>
    <t>eliminat</t>
  </si>
  <si>
    <t>East Central America</t>
  </si>
  <si>
    <t>Representative river</t>
  </si>
  <si>
    <t>Pacific Colombia</t>
  </si>
  <si>
    <t>Delta</t>
  </si>
  <si>
    <t>Mira; San Juan</t>
  </si>
  <si>
    <t>Yukon; Kuskokwim</t>
  </si>
  <si>
    <t>Sacramento; San Joaquin</t>
  </si>
  <si>
    <t>San Pedro; Grande Santiago</t>
  </si>
  <si>
    <t xml:space="preserve">Mississippi; </t>
  </si>
  <si>
    <t>Brazos; Colorado</t>
  </si>
  <si>
    <t>Papaloapan; Blanco</t>
  </si>
  <si>
    <t>Grijalva; Usumacinta</t>
  </si>
  <si>
    <t>Grijalva-Usumacinta</t>
  </si>
  <si>
    <t>Coco; Grande de Matagalpa</t>
  </si>
  <si>
    <t>Orinoco; Amazon</t>
  </si>
  <si>
    <t>Colorado Argentina</t>
  </si>
  <si>
    <t>Sebou</t>
  </si>
  <si>
    <t>Incomati; Maputo</t>
  </si>
  <si>
    <t>Incomati-Maputo</t>
  </si>
  <si>
    <t>Yellow</t>
  </si>
  <si>
    <t>m3</t>
  </si>
  <si>
    <t>kg/m3</t>
  </si>
  <si>
    <t>kg</t>
  </si>
  <si>
    <t>tone</t>
  </si>
  <si>
    <t>t/an</t>
  </si>
  <si>
    <t>Carpentaria</t>
  </si>
  <si>
    <t>MacArthur; Gilbert; Flinders</t>
  </si>
  <si>
    <t>Tigris; Euphrates; Karun</t>
  </si>
  <si>
    <t>Batang Indragiri; Masi</t>
  </si>
  <si>
    <t>West Ob Estuary</t>
  </si>
  <si>
    <t>Irrawaddy; Sitong; Salween</t>
  </si>
  <si>
    <t>Volga; Ural</t>
  </si>
  <si>
    <t>Kahayan; Mendawai</t>
  </si>
  <si>
    <t>Barito</t>
  </si>
  <si>
    <t>Type</t>
  </si>
  <si>
    <t>Indigirka; Alazeya</t>
  </si>
  <si>
    <t>Digul</t>
  </si>
  <si>
    <t>Penner-Palar</t>
  </si>
  <si>
    <t>CP ID</t>
  </si>
  <si>
    <t>CP area</t>
  </si>
  <si>
    <t>CP Name</t>
  </si>
  <si>
    <t>Yangtze</t>
  </si>
  <si>
    <t>Pacific-Columbia</t>
  </si>
  <si>
    <t>Atrato; Mira; San Juan</t>
  </si>
  <si>
    <t>Gange; Brahmaputra</t>
  </si>
  <si>
    <t>Coastal Area CoastalDEM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</si>
</sst>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A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6" borderId="0" applyNumberFormat="0" applyBorder="0" applyAlignment="0" applyProtection="0"/>
    <xf numFmtId="0" fontId="8" fillId="11" borderId="0" applyNumberFormat="0" applyBorder="0" applyAlignment="0" applyProtection="0"/>
  </cellStyleXfs>
  <cellXfs count="434">
    <xf numFmtId="0" fontId="0" fillId="0" borderId="0" xfId="0"/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1" fontId="0" fillId="0" borderId="0" xfId="0" applyNumberForma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4" fillId="0" borderId="0" xfId="0" applyFont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1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0" xfId="2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 vertical="center" wrapText="1"/>
    </xf>
    <xf numFmtId="0" fontId="1" fillId="5" borderId="0" xfId="2" applyFont="1" applyFill="1" applyBorder="1" applyAlignment="1">
      <alignment horizontal="center" vertical="center"/>
    </xf>
    <xf numFmtId="0" fontId="1" fillId="5" borderId="0" xfId="2" applyFont="1" applyFill="1" applyBorder="1" applyAlignment="1">
      <alignment horizontal="center" vertical="center" wrapText="1"/>
    </xf>
    <xf numFmtId="164" fontId="1" fillId="5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5" borderId="0" xfId="0" applyNumberFormat="1" applyFill="1" applyAlignment="1">
      <alignment horizontal="center" wrapText="1"/>
    </xf>
    <xf numFmtId="0" fontId="1" fillId="5" borderId="0" xfId="3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6" xfId="0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" fontId="1" fillId="5" borderId="0" xfId="3" applyNumberFormat="1" applyFill="1" applyAlignment="1">
      <alignment horizontal="center"/>
    </xf>
    <xf numFmtId="0" fontId="0" fillId="4" borderId="8" xfId="0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3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 wrapText="1"/>
      <protection locked="0"/>
    </xf>
    <xf numFmtId="3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3" fontId="1" fillId="5" borderId="8" xfId="2" applyNumberFormat="1" applyFont="1" applyFill="1" applyBorder="1" applyAlignment="1" applyProtection="1">
      <alignment horizontal="center"/>
      <protection locked="0"/>
    </xf>
    <xf numFmtId="3" fontId="0" fillId="5" borderId="8" xfId="0" applyNumberFormat="1" applyFill="1" applyBorder="1" applyAlignment="1" applyProtection="1">
      <alignment horizontal="center"/>
      <protection locked="0"/>
    </xf>
    <xf numFmtId="1" fontId="0" fillId="5" borderId="8" xfId="0" applyNumberFormat="1" applyFill="1" applyBorder="1" applyAlignment="1" applyProtection="1">
      <alignment horizont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3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3" fontId="0" fillId="5" borderId="0" xfId="0" applyNumberFormat="1" applyFill="1" applyAlignment="1" applyProtection="1">
      <alignment horizontal="center" wrapText="1"/>
      <protection locked="0"/>
    </xf>
    <xf numFmtId="3" fontId="0" fillId="5" borderId="0" xfId="0" applyNumberFormat="1" applyFill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0" fontId="1" fillId="5" borderId="0" xfId="1" applyFont="1" applyFill="1" applyBorder="1" applyAlignment="1" applyProtection="1">
      <alignment horizontal="center"/>
      <protection locked="0"/>
    </xf>
    <xf numFmtId="3" fontId="1" fillId="5" borderId="0" xfId="1" applyNumberFormat="1" applyFont="1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wrapText="1"/>
      <protection locked="0"/>
    </xf>
    <xf numFmtId="3" fontId="1" fillId="5" borderId="0" xfId="2" applyNumberFormat="1" applyFont="1" applyFill="1" applyBorder="1" applyAlignment="1" applyProtection="1">
      <alignment horizontal="center"/>
      <protection locked="0"/>
    </xf>
    <xf numFmtId="0" fontId="1" fillId="5" borderId="0" xfId="3" applyFill="1" applyAlignment="1" applyProtection="1">
      <alignment horizontal="center"/>
      <protection locked="0"/>
    </xf>
    <xf numFmtId="0" fontId="0" fillId="0" borderId="11" xfId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 wrapText="1"/>
      <protection locked="0"/>
    </xf>
    <xf numFmtId="3" fontId="0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1" fillId="7" borderId="0" xfId="3" applyFill="1" applyBorder="1" applyAlignment="1" applyProtection="1">
      <alignment horizontal="center"/>
      <protection locked="0"/>
    </xf>
    <xf numFmtId="3" fontId="0" fillId="7" borderId="0" xfId="0" applyNumberFormat="1" applyFill="1" applyAlignment="1" applyProtection="1">
      <alignment horizontal="center" wrapText="1"/>
      <protection locked="0"/>
    </xf>
    <xf numFmtId="3" fontId="0" fillId="7" borderId="0" xfId="0" applyNumberFormat="1" applyFill="1" applyAlignment="1" applyProtection="1">
      <alignment horizontal="center"/>
      <protection locked="0"/>
    </xf>
    <xf numFmtId="1" fontId="0" fillId="7" borderId="0" xfId="0" applyNumberFormat="1" applyFill="1" applyAlignment="1" applyProtection="1">
      <alignment horizontal="center"/>
      <protection locked="0"/>
    </xf>
    <xf numFmtId="0" fontId="1" fillId="0" borderId="12" xfId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 wrapText="1"/>
      <protection locked="0"/>
    </xf>
    <xf numFmtId="3" fontId="1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1" fontId="1" fillId="5" borderId="0" xfId="2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1" fontId="1" fillId="0" borderId="6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1" fontId="1" fillId="0" borderId="0" xfId="1" applyNumberFormat="1" applyFont="1" applyFill="1" applyBorder="1" applyAlignment="1" applyProtection="1">
      <alignment horizontal="center"/>
      <protection locked="0"/>
    </xf>
    <xf numFmtId="1" fontId="1" fillId="5" borderId="0" xfId="1" applyNumberFormat="1" applyFont="1" applyFill="1" applyBorder="1" applyAlignment="1" applyProtection="1">
      <alignment horizontal="center"/>
      <protection locked="0"/>
    </xf>
    <xf numFmtId="1" fontId="1" fillId="4" borderId="6" xfId="2" applyNumberFormat="1" applyFont="1" applyFill="1" applyBorder="1" applyAlignment="1" applyProtection="1">
      <alignment horizontal="center"/>
      <protection locked="0"/>
    </xf>
    <xf numFmtId="1" fontId="1" fillId="5" borderId="8" xfId="2" applyNumberFormat="1" applyFont="1" applyFill="1" applyBorder="1" applyAlignment="1" applyProtection="1">
      <alignment horizontal="center"/>
      <protection locked="0"/>
    </xf>
    <xf numFmtId="1" fontId="0" fillId="0" borderId="0" xfId="1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" fontId="0" fillId="4" borderId="0" xfId="0" applyNumberFormat="1" applyFill="1" applyAlignment="1" applyProtection="1">
      <alignment horizontal="center"/>
      <protection locked="0"/>
    </xf>
    <xf numFmtId="0" fontId="1" fillId="4" borderId="11" xfId="2" applyFont="1" applyFill="1" applyBorder="1" applyAlignment="1" applyProtection="1">
      <alignment horizontal="center"/>
      <protection locked="0"/>
    </xf>
    <xf numFmtId="0" fontId="1" fillId="5" borderId="13" xfId="2" applyFont="1" applyFill="1" applyBorder="1" applyAlignment="1" applyProtection="1">
      <alignment horizontal="center"/>
      <protection locked="0"/>
    </xf>
    <xf numFmtId="3" fontId="1" fillId="0" borderId="11" xfId="1" applyNumberFormat="1" applyFont="1" applyFill="1" applyBorder="1" applyAlignment="1" applyProtection="1">
      <alignment horizontal="center"/>
      <protection locked="0"/>
    </xf>
    <xf numFmtId="0" fontId="1" fillId="6" borderId="12" xfId="3" applyBorder="1" applyAlignment="1" applyProtection="1">
      <alignment horizontal="center"/>
      <protection locked="0"/>
    </xf>
    <xf numFmtId="0" fontId="1" fillId="6" borderId="8" xfId="3" applyBorder="1" applyAlignment="1" applyProtection="1">
      <alignment horizontal="center"/>
      <protection locked="0"/>
    </xf>
    <xf numFmtId="1" fontId="1" fillId="6" borderId="8" xfId="3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3" fontId="1" fillId="4" borderId="0" xfId="2" applyNumberFormat="1" applyFont="1" applyFill="1" applyBorder="1" applyAlignment="1" applyProtection="1">
      <alignment horizontal="center"/>
      <protection locked="0"/>
    </xf>
    <xf numFmtId="3" fontId="1" fillId="0" borderId="6" xfId="1" applyNumberFormat="1" applyFont="1" applyFill="1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/>
      <protection locked="0"/>
    </xf>
    <xf numFmtId="3" fontId="1" fillId="0" borderId="8" xfId="1" applyNumberFormat="1" applyFont="1" applyFill="1" applyBorder="1" applyAlignment="1" applyProtection="1">
      <alignment horizontal="center"/>
      <protection locked="0"/>
    </xf>
    <xf numFmtId="0" fontId="1" fillId="5" borderId="0" xfId="2" applyFont="1" applyFill="1" applyBorder="1" applyAlignment="1" applyProtection="1">
      <alignment horizontal="center"/>
      <protection locked="0"/>
    </xf>
    <xf numFmtId="0" fontId="0" fillId="0" borderId="0" xfId="1" applyFont="1" applyFill="1" applyBorder="1" applyAlignment="1" applyProtection="1">
      <alignment horizontal="center"/>
      <protection locked="0"/>
    </xf>
    <xf numFmtId="1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" fontId="1" fillId="4" borderId="0" xfId="2" applyNumberFormat="1" applyFont="1" applyFill="1" applyBorder="1" applyAlignment="1" applyProtection="1">
      <alignment horizontal="center"/>
      <protection locked="0"/>
    </xf>
    <xf numFmtId="1" fontId="1" fillId="5" borderId="6" xfId="2" applyNumberFormat="1" applyFont="1" applyFill="1" applyBorder="1" applyAlignment="1" applyProtection="1">
      <alignment horizontal="center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1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1" fontId="0" fillId="5" borderId="11" xfId="0" applyNumberFormat="1" applyFill="1" applyBorder="1" applyAlignment="1" applyProtection="1">
      <alignment horizontal="center"/>
      <protection locked="0"/>
    </xf>
    <xf numFmtId="0" fontId="1" fillId="0" borderId="13" xfId="1" applyFont="1" applyFill="1" applyBorder="1" applyAlignment="1" applyProtection="1">
      <alignment horizontal="center"/>
      <protection locked="0"/>
    </xf>
    <xf numFmtId="0" fontId="1" fillId="5" borderId="11" xfId="2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0" xfId="3" applyFill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5" borderId="11" xfId="1" applyFont="1" applyFill="1" applyBorder="1" applyAlignment="1" applyProtection="1">
      <alignment horizontal="center"/>
      <protection locked="0"/>
    </xf>
    <xf numFmtId="1" fontId="1" fillId="5" borderId="6" xfId="1" applyNumberFormat="1" applyFont="1" applyFill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1" fontId="0" fillId="5" borderId="12" xfId="0" applyNumberFormat="1" applyFill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3" fontId="0" fillId="8" borderId="9" xfId="0" applyNumberForma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1" fillId="5" borderId="8" xfId="1" applyNumberFormat="1" applyFont="1" applyFill="1" applyBorder="1" applyAlignment="1">
      <alignment horizontal="center"/>
    </xf>
    <xf numFmtId="1" fontId="0" fillId="0" borderId="0" xfId="0" applyNumberFormat="1"/>
    <xf numFmtId="0" fontId="0" fillId="10" borderId="0" xfId="0" applyFill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wrapText="1"/>
    </xf>
    <xf numFmtId="0" fontId="1" fillId="10" borderId="0" xfId="2" applyFont="1" applyFill="1" applyBorder="1" applyAlignment="1">
      <alignment horizontal="center" vertical="center" wrapText="1"/>
    </xf>
    <xf numFmtId="0" fontId="1" fillId="10" borderId="0" xfId="2" applyFont="1" applyFill="1" applyBorder="1" applyAlignment="1">
      <alignment horizontal="center"/>
    </xf>
    <xf numFmtId="0" fontId="0" fillId="10" borderId="0" xfId="0" applyFill="1" applyAlignment="1">
      <alignment horizontal="center" vertical="center" wrapText="1"/>
    </xf>
    <xf numFmtId="0" fontId="1" fillId="10" borderId="0" xfId="2" applyFont="1" applyFill="1" applyBorder="1" applyAlignment="1">
      <alignment horizontal="center" vertical="center"/>
    </xf>
    <xf numFmtId="3" fontId="0" fillId="10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0" fillId="5" borderId="0" xfId="0" applyFill="1"/>
    <xf numFmtId="3" fontId="3" fillId="4" borderId="3" xfId="0" applyNumberFormat="1" applyFont="1" applyFill="1" applyBorder="1" applyAlignment="1">
      <alignment horizontal="center" vertical="center"/>
    </xf>
    <xf numFmtId="3" fontId="0" fillId="10" borderId="0" xfId="0" applyNumberFormat="1" applyFill="1" applyAlignment="1">
      <alignment horizontal="center" wrapText="1"/>
    </xf>
    <xf numFmtId="3" fontId="1" fillId="5" borderId="0" xfId="3" applyNumberFormat="1" applyFill="1" applyAlignment="1">
      <alignment horizontal="center"/>
    </xf>
    <xf numFmtId="3" fontId="0" fillId="10" borderId="0" xfId="0" applyNumberFormat="1" applyFill="1" applyAlignment="1">
      <alignment horizontal="center" vertical="center" wrapText="1"/>
    </xf>
    <xf numFmtId="1" fontId="0" fillId="5" borderId="0" xfId="0" applyNumberFormat="1" applyFill="1" applyProtection="1">
      <protection locked="0"/>
    </xf>
    <xf numFmtId="0" fontId="0" fillId="0" borderId="0" xfId="0" applyAlignment="1">
      <alignment horizontal="center" wrapText="1"/>
    </xf>
    <xf numFmtId="0" fontId="1" fillId="0" borderId="0" xfId="2" applyFont="1" applyFill="1" applyBorder="1" applyAlignment="1">
      <alignment horizontal="center"/>
    </xf>
    <xf numFmtId="0" fontId="1" fillId="5" borderId="11" xfId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3" fontId="0" fillId="5" borderId="6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1" fillId="5" borderId="13" xfId="1" applyFont="1" applyFill="1" applyBorder="1" applyAlignment="1">
      <alignment horizontal="center"/>
    </xf>
    <xf numFmtId="0" fontId="1" fillId="5" borderId="12" xfId="2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3" fontId="0" fillId="5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0" fontId="1" fillId="5" borderId="13" xfId="2" applyFon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1" fillId="10" borderId="13" xfId="2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5" borderId="11" xfId="2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3" fontId="0" fillId="10" borderId="6" xfId="0" applyNumberFormat="1" applyFill="1" applyBorder="1" applyAlignment="1">
      <alignment horizontal="center"/>
    </xf>
    <xf numFmtId="1" fontId="0" fillId="10" borderId="6" xfId="0" applyNumberForma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3" fontId="0" fillId="10" borderId="8" xfId="0" applyNumberFormat="1" applyFill="1" applyBorder="1" applyAlignment="1">
      <alignment horizontal="center"/>
    </xf>
    <xf numFmtId="1" fontId="0" fillId="10" borderId="8" xfId="0" applyNumberFormat="1" applyFill="1" applyBorder="1" applyAlignment="1">
      <alignment horizontal="center"/>
    </xf>
    <xf numFmtId="1" fontId="0" fillId="8" borderId="8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7" fillId="3" borderId="5" xfId="2" applyFont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6" fillId="9" borderId="0" xfId="0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8" borderId="8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7" fillId="3" borderId="5" xfId="2" applyNumberFormat="1" applyFont="1" applyBorder="1" applyAlignment="1" applyProtection="1">
      <alignment horizontal="center" vertical="center"/>
      <protection locked="0"/>
    </xf>
    <xf numFmtId="3" fontId="6" fillId="8" borderId="7" xfId="0" applyNumberFormat="1" applyFont="1" applyFill="1" applyBorder="1" applyAlignment="1" applyProtection="1">
      <alignment horizontal="center" vertical="center"/>
      <protection locked="0"/>
    </xf>
    <xf numFmtId="3" fontId="6" fillId="8" borderId="8" xfId="0" applyNumberFormat="1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3" fontId="6" fillId="8" borderId="0" xfId="0" applyNumberFormat="1" applyFont="1" applyFill="1" applyAlignment="1" applyProtection="1">
      <alignment horizontal="center" vertical="center"/>
      <protection locked="0"/>
    </xf>
    <xf numFmtId="3" fontId="6" fillId="8" borderId="10" xfId="0" applyNumberFormat="1" applyFont="1" applyFill="1" applyBorder="1" applyAlignment="1" applyProtection="1">
      <alignment horizontal="center" vertical="center"/>
      <protection locked="0"/>
    </xf>
    <xf numFmtId="3" fontId="6" fillId="9" borderId="0" xfId="0" applyNumberFormat="1" applyFont="1" applyFill="1" applyAlignment="1" applyProtection="1">
      <alignment horizontal="center" vertical="center"/>
      <protection locked="0"/>
    </xf>
    <xf numFmtId="3" fontId="6" fillId="8" borderId="6" xfId="1" applyNumberFormat="1" applyFont="1" applyFill="1" applyBorder="1" applyAlignment="1" applyProtection="1">
      <alignment horizontal="center" vertical="center"/>
      <protection locked="0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center" vertical="center"/>
    </xf>
    <xf numFmtId="3" fontId="6" fillId="8" borderId="6" xfId="0" applyNumberFormat="1" applyFont="1" applyFill="1" applyBorder="1" applyAlignment="1">
      <alignment horizontal="center" vertical="center"/>
    </xf>
    <xf numFmtId="1" fontId="6" fillId="8" borderId="6" xfId="0" applyNumberFormat="1" applyFont="1" applyFill="1" applyBorder="1" applyAlignment="1">
      <alignment horizontal="center" vertical="center"/>
    </xf>
    <xf numFmtId="3" fontId="6" fillId="8" borderId="7" xfId="0" applyNumberFormat="1" applyFont="1" applyFill="1" applyBorder="1" applyAlignment="1">
      <alignment horizontal="center" vertical="center"/>
    </xf>
    <xf numFmtId="3" fontId="6" fillId="8" borderId="8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/>
    </xf>
    <xf numFmtId="3" fontId="6" fillId="8" borderId="10" xfId="0" applyNumberFormat="1" applyFont="1" applyFill="1" applyBorder="1" applyAlignment="1">
      <alignment horizontal="center" vertical="center"/>
    </xf>
    <xf numFmtId="1" fontId="6" fillId="0" borderId="0" xfId="0" applyNumberFormat="1" applyFont="1"/>
    <xf numFmtId="1" fontId="6" fillId="8" borderId="8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1" fillId="5" borderId="11" xfId="2" applyFont="1" applyFill="1" applyBorder="1" applyAlignment="1">
      <alignment horizontal="center" vertical="center"/>
    </xf>
    <xf numFmtId="0" fontId="1" fillId="5" borderId="13" xfId="3" applyFill="1" applyBorder="1" applyAlignment="1">
      <alignment horizontal="center"/>
    </xf>
    <xf numFmtId="0" fontId="1" fillId="5" borderId="0" xfId="3" applyFill="1" applyBorder="1" applyAlignment="1">
      <alignment horizontal="center"/>
    </xf>
    <xf numFmtId="3" fontId="1" fillId="5" borderId="0" xfId="3" applyNumberFormat="1" applyFill="1" applyBorder="1" applyAlignment="1">
      <alignment horizontal="center"/>
    </xf>
    <xf numFmtId="1" fontId="1" fillId="5" borderId="0" xfId="3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10" borderId="6" xfId="0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1" fontId="0" fillId="10" borderId="6" xfId="0" applyNumberForma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1" fontId="0" fillId="10" borderId="8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12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" fontId="0" fillId="5" borderId="15" xfId="0" applyNumberFormat="1" applyFill="1" applyBorder="1" applyAlignment="1">
      <alignment horizontal="center"/>
    </xf>
    <xf numFmtId="3" fontId="0" fillId="5" borderId="15" xfId="0" applyNumberFormat="1" applyFill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3" fontId="6" fillId="8" borderId="15" xfId="0" applyNumberFormat="1" applyFont="1" applyFill="1" applyBorder="1" applyAlignment="1">
      <alignment horizontal="center" vertical="center"/>
    </xf>
    <xf numFmtId="3" fontId="6" fillId="8" borderId="16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1" fontId="0" fillId="4" borderId="15" xfId="0" applyNumberFormat="1" applyFill="1" applyBorder="1" applyAlignment="1">
      <alignment horizontal="center"/>
    </xf>
    <xf numFmtId="0" fontId="0" fillId="4" borderId="0" xfId="0" applyFill="1" applyAlignment="1">
      <alignment horizontal="right"/>
    </xf>
    <xf numFmtId="0" fontId="0" fillId="14" borderId="0" xfId="0" applyFill="1" applyAlignment="1">
      <alignment horizontal="center"/>
    </xf>
    <xf numFmtId="1" fontId="0" fillId="14" borderId="0" xfId="0" applyNumberFormat="1" applyFill="1" applyAlignment="1">
      <alignment horizontal="center"/>
    </xf>
    <xf numFmtId="3" fontId="0" fillId="14" borderId="0" xfId="0" applyNumberFormat="1" applyFill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0" fillId="8" borderId="0" xfId="0" applyNumberFormat="1" applyFill="1" applyAlignment="1">
      <alignment horizontal="center"/>
    </xf>
    <xf numFmtId="0" fontId="13" fillId="0" borderId="0" xfId="0" applyFont="1" applyAlignment="1">
      <alignment horizontal="center"/>
    </xf>
    <xf numFmtId="164" fontId="13" fillId="13" borderId="0" xfId="0" applyNumberFormat="1" applyFont="1" applyFill="1" applyAlignment="1">
      <alignment horizontal="center"/>
    </xf>
    <xf numFmtId="164" fontId="0" fillId="13" borderId="0" xfId="0" applyNumberFormat="1" applyFill="1" applyAlignment="1">
      <alignment horizontal="center"/>
    </xf>
    <xf numFmtId="0" fontId="8" fillId="11" borderId="0" xfId="4" applyAlignment="1">
      <alignment horizontal="center"/>
    </xf>
    <xf numFmtId="164" fontId="0" fillId="0" borderId="0" xfId="0" applyNumberFormat="1" applyAlignment="1">
      <alignment horizontal="center" vertical="center"/>
    </xf>
    <xf numFmtId="164" fontId="8" fillId="11" borderId="0" xfId="4" applyNumberFormat="1" applyAlignment="1">
      <alignment horizontal="center"/>
    </xf>
    <xf numFmtId="1" fontId="8" fillId="11" borderId="0" xfId="4" applyNumberFormat="1" applyAlignment="1">
      <alignment horizontal="center"/>
    </xf>
    <xf numFmtId="1" fontId="8" fillId="11" borderId="0" xfId="4" applyNumberFormat="1"/>
    <xf numFmtId="3" fontId="8" fillId="11" borderId="0" xfId="4" applyNumberFormat="1" applyAlignment="1">
      <alignment horizontal="center"/>
    </xf>
    <xf numFmtId="0" fontId="0" fillId="3" borderId="2" xfId="2" applyFont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10" borderId="0" xfId="0" applyFont="1" applyFill="1" applyAlignment="1">
      <alignment horizontal="center"/>
    </xf>
    <xf numFmtId="0" fontId="9" fillId="5" borderId="0" xfId="3" applyFont="1" applyFill="1" applyAlignment="1">
      <alignment horizontal="center"/>
    </xf>
    <xf numFmtId="3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5" borderId="0" xfId="1" applyFont="1" applyFill="1" applyBorder="1" applyAlignment="1">
      <alignment horizontal="left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5" borderId="0" xfId="0" applyFont="1" applyFill="1" applyAlignment="1">
      <alignment horizontal="center" vertical="center"/>
    </xf>
    <xf numFmtId="3" fontId="17" fillId="5" borderId="0" xfId="0" applyNumberFormat="1" applyFont="1" applyFill="1" applyAlignment="1">
      <alignment horizontal="center"/>
    </xf>
    <xf numFmtId="1" fontId="17" fillId="10" borderId="0" xfId="0" applyNumberFormat="1" applyFont="1" applyFill="1" applyAlignment="1">
      <alignment horizontal="center"/>
    </xf>
    <xf numFmtId="0" fontId="17" fillId="5" borderId="0" xfId="1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3" fontId="17" fillId="5" borderId="0" xfId="0" applyNumberFormat="1" applyFont="1" applyFill="1" applyAlignment="1">
      <alignment horizontal="center" wrapText="1"/>
    </xf>
    <xf numFmtId="0" fontId="17" fillId="5" borderId="0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3" fontId="18" fillId="0" borderId="0" xfId="0" applyNumberFormat="1" applyFont="1" applyAlignment="1">
      <alignment horizontal="center"/>
    </xf>
    <xf numFmtId="3" fontId="18" fillId="5" borderId="0" xfId="0" applyNumberFormat="1" applyFont="1" applyFill="1" applyAlignment="1">
      <alignment horizontal="center"/>
    </xf>
    <xf numFmtId="3" fontId="18" fillId="10" borderId="0" xfId="0" applyNumberFormat="1" applyFont="1" applyFill="1" applyAlignment="1">
      <alignment horizontal="center"/>
    </xf>
    <xf numFmtId="0" fontId="0" fillId="10" borderId="0" xfId="0" applyFill="1" applyAlignment="1">
      <alignment horizontal="left"/>
    </xf>
    <xf numFmtId="3" fontId="18" fillId="5" borderId="0" xfId="3" applyNumberFormat="1" applyFont="1" applyFill="1" applyAlignment="1">
      <alignment horizontal="center"/>
    </xf>
    <xf numFmtId="0" fontId="17" fillId="10" borderId="0" xfId="0" applyFont="1" applyFill="1" applyAlignment="1">
      <alignment horizontal="center"/>
    </xf>
    <xf numFmtId="0" fontId="17" fillId="5" borderId="0" xfId="2" applyFont="1" applyFill="1" applyBorder="1" applyAlignment="1">
      <alignment horizontal="center"/>
    </xf>
    <xf numFmtId="0" fontId="17" fillId="5" borderId="0" xfId="3" applyFont="1" applyFill="1" applyAlignment="1">
      <alignment horizontal="center"/>
    </xf>
    <xf numFmtId="0" fontId="6" fillId="5" borderId="0" xfId="3" applyFont="1" applyFill="1" applyAlignment="1">
      <alignment horizontal="center"/>
    </xf>
    <xf numFmtId="0" fontId="19" fillId="5" borderId="0" xfId="3" applyFont="1" applyFill="1" applyAlignment="1">
      <alignment horizont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19" fillId="5" borderId="0" xfId="0" applyFont="1" applyFill="1" applyAlignment="1">
      <alignment horizontal="center"/>
    </xf>
    <xf numFmtId="3" fontId="19" fillId="5" borderId="0" xfId="0" applyNumberFormat="1" applyFont="1" applyFill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3" fontId="19" fillId="5" borderId="0" xfId="0" applyNumberFormat="1" applyFont="1" applyFill="1" applyAlignment="1">
      <alignment horizontal="center" vertical="center"/>
    </xf>
    <xf numFmtId="0" fontId="19" fillId="5" borderId="0" xfId="1" applyFont="1" applyFill="1" applyBorder="1" applyAlignment="1">
      <alignment horizontal="center"/>
    </xf>
    <xf numFmtId="3" fontId="19" fillId="10" borderId="0" xfId="0" applyNumberFormat="1" applyFont="1" applyFill="1" applyAlignment="1">
      <alignment horizontal="center"/>
    </xf>
    <xf numFmtId="0" fontId="19" fillId="0" borderId="0" xfId="0" applyFont="1" applyAlignment="1">
      <alignment horizontal="left"/>
    </xf>
    <xf numFmtId="0" fontId="17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1" fillId="5" borderId="0" xfId="2" applyFont="1" applyFill="1" applyBorder="1" applyAlignment="1">
      <alignment horizontal="left"/>
    </xf>
    <xf numFmtId="0" fontId="0" fillId="5" borderId="0" xfId="0" applyFill="1" applyAlignment="1">
      <alignment horizontal="left"/>
    </xf>
    <xf numFmtId="1" fontId="0" fillId="5" borderId="0" xfId="0" applyNumberFormat="1" applyFill="1" applyAlignment="1">
      <alignment horizontal="left"/>
    </xf>
    <xf numFmtId="0" fontId="17" fillId="5" borderId="0" xfId="3" applyFont="1" applyFill="1" applyAlignment="1">
      <alignment horizontal="left"/>
    </xf>
    <xf numFmtId="0" fontId="19" fillId="5" borderId="0" xfId="1" applyFont="1" applyFill="1" applyBorder="1" applyAlignment="1">
      <alignment horizontal="left"/>
    </xf>
    <xf numFmtId="164" fontId="19" fillId="5" borderId="0" xfId="1" applyNumberFormat="1" applyFont="1" applyFill="1" applyBorder="1" applyAlignment="1">
      <alignment horizontal="center"/>
    </xf>
    <xf numFmtId="0" fontId="1" fillId="5" borderId="0" xfId="3" applyFill="1" applyAlignment="1">
      <alignment horizontal="left"/>
    </xf>
    <xf numFmtId="0" fontId="20" fillId="4" borderId="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3" fontId="0" fillId="10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6" fillId="5" borderId="0" xfId="3" applyFont="1" applyFill="1" applyAlignment="1">
      <alignment horizontal="center" vertical="center"/>
    </xf>
    <xf numFmtId="0" fontId="6" fillId="5" borderId="0" xfId="2" applyFont="1" applyFill="1" applyBorder="1" applyAlignment="1">
      <alignment horizontal="center" vertical="center"/>
    </xf>
    <xf numFmtId="0" fontId="17" fillId="5" borderId="0" xfId="1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/>
    </xf>
    <xf numFmtId="0" fontId="6" fillId="5" borderId="0" xfId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left"/>
    </xf>
    <xf numFmtId="0" fontId="1" fillId="5" borderId="0" xfId="1" applyFon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6" fillId="5" borderId="0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left"/>
    </xf>
    <xf numFmtId="3" fontId="0" fillId="15" borderId="0" xfId="0" applyNumberFormat="1" applyFill="1" applyAlignment="1">
      <alignment horizontal="center"/>
    </xf>
    <xf numFmtId="0" fontId="0" fillId="15" borderId="0" xfId="0" applyFill="1" applyAlignment="1">
      <alignment horizontal="center"/>
    </xf>
    <xf numFmtId="3" fontId="21" fillId="4" borderId="3" xfId="0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center"/>
    </xf>
    <xf numFmtId="1" fontId="20" fillId="4" borderId="3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/>
    <xf numFmtId="1" fontId="20" fillId="4" borderId="0" xfId="0" applyNumberFormat="1" applyFont="1" applyFill="1"/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3" fontId="6" fillId="8" borderId="6" xfId="0" applyNumberFormat="1" applyFont="1" applyFill="1" applyBorder="1" applyAlignment="1">
      <alignment horizontal="center" vertical="center"/>
    </xf>
    <xf numFmtId="3" fontId="6" fillId="8" borderId="8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6" xfId="0" applyNumberFormat="1" applyFont="1" applyFill="1" applyBorder="1" applyAlignment="1" applyProtection="1">
      <alignment horizontal="center" vertical="center"/>
      <protection locked="0"/>
    </xf>
    <xf numFmtId="3" fontId="6" fillId="8" borderId="0" xfId="0" applyNumberFormat="1" applyFont="1" applyFill="1" applyAlignment="1" applyProtection="1">
      <alignment horizontal="center" vertical="center"/>
      <protection locked="0"/>
    </xf>
    <xf numFmtId="3" fontId="6" fillId="8" borderId="8" xfId="0" applyNumberFormat="1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Alignment="1">
      <alignment horizontal="center" vertical="center"/>
    </xf>
    <xf numFmtId="3" fontId="6" fillId="8" borderId="0" xfId="0" applyNumberFormat="1" applyFont="1" applyFill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 vertical="center"/>
    </xf>
    <xf numFmtId="3" fontId="0" fillId="8" borderId="0" xfId="0" applyNumberFormat="1" applyFill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3" fontId="6" fillId="8" borderId="10" xfId="0" applyNumberFormat="1" applyFont="1" applyFill="1" applyBorder="1" applyAlignment="1">
      <alignment horizontal="center" vertical="center"/>
    </xf>
    <xf numFmtId="3" fontId="6" fillId="8" borderId="10" xfId="0" applyNumberFormat="1" applyFont="1" applyFill="1" applyBorder="1" applyAlignment="1" applyProtection="1">
      <alignment horizontal="center" vertical="center"/>
      <protection locked="0"/>
    </xf>
    <xf numFmtId="1" fontId="6" fillId="8" borderId="6" xfId="0" applyNumberFormat="1" applyFont="1" applyFill="1" applyBorder="1" applyAlignment="1">
      <alignment horizontal="center" vertical="center"/>
    </xf>
    <xf numFmtId="1" fontId="6" fillId="8" borderId="8" xfId="0" applyNumberFormat="1" applyFont="1" applyFill="1" applyBorder="1" applyAlignment="1">
      <alignment horizontal="center" vertical="center"/>
    </xf>
    <xf numFmtId="3" fontId="6" fillId="8" borderId="7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/>
    </xf>
    <xf numFmtId="1" fontId="6" fillId="8" borderId="0" xfId="0" applyNumberFormat="1" applyFont="1" applyFill="1" applyAlignment="1">
      <alignment horizontal="center" vertical="center"/>
    </xf>
    <xf numFmtId="3" fontId="6" fillId="8" borderId="7" xfId="0" applyNumberFormat="1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 locked="0"/>
    </xf>
    <xf numFmtId="0" fontId="6" fillId="8" borderId="6" xfId="1" applyFont="1" applyFill="1" applyBorder="1" applyAlignment="1" applyProtection="1">
      <alignment horizontal="center" vertical="center"/>
      <protection locked="0"/>
    </xf>
    <xf numFmtId="0" fontId="6" fillId="8" borderId="8" xfId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" fontId="1" fillId="0" borderId="6" xfId="1" applyNumberFormat="1" applyFont="1" applyFill="1" applyBorder="1" applyAlignment="1" applyProtection="1">
      <alignment horizontal="center" vertical="center"/>
      <protection locked="0"/>
    </xf>
    <xf numFmtId="1" fontId="1" fillId="0" borderId="8" xfId="1" applyNumberFormat="1" applyFont="1" applyFill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8" borderId="7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1" fontId="0" fillId="8" borderId="6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164" fontId="1" fillId="5" borderId="11" xfId="1" applyNumberFormat="1" applyFont="1" applyFill="1" applyBorder="1" applyAlignment="1">
      <alignment horizontal="center" vertical="center"/>
    </xf>
    <xf numFmtId="164" fontId="1" fillId="5" borderId="12" xfId="1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</cellXfs>
  <cellStyles count="5">
    <cellStyle name="40% - Accent3" xfId="3" builtinId="39"/>
    <cellStyle name="Calculation" xfId="1" builtinId="22"/>
    <cellStyle name="Good" xfId="4" builtinId="26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FA0000"/>
      <color rgb="FFFFEBEB"/>
      <color rgb="FFFFD1D1"/>
      <color rgb="FFFF8989"/>
      <color rgb="FFFB271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World</a:t>
            </a:r>
            <a:r>
              <a:rPr lang="en-US" baseline="0"/>
              <a:t> deltas climate (%)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statistics!$O$3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statistics!$L$4:$L$18</c:f>
              <c:strCache>
                <c:ptCount val="15"/>
                <c:pt idx="0">
                  <c:v>R. Extremely hot and moist</c:v>
                </c:pt>
                <c:pt idx="1">
                  <c:v>K. Warm temperate and mesic</c:v>
                </c:pt>
                <c:pt idx="2">
                  <c:v>Q. Extremely hot and xeric</c:v>
                </c:pt>
                <c:pt idx="3">
                  <c:v>F. Extremely cold and mesic</c:v>
                </c:pt>
                <c:pt idx="4">
                  <c:v>N. Hot and dry</c:v>
                </c:pt>
                <c:pt idx="5">
                  <c:v>I. Cool temperate and xeric</c:v>
                </c:pt>
                <c:pt idx="6">
                  <c:v>M. Hot and mesic</c:v>
                </c:pt>
                <c:pt idx="7">
                  <c:v>P. Extremely hot and arid</c:v>
                </c:pt>
                <c:pt idx="8">
                  <c:v>G. Cold and mesic</c:v>
                </c:pt>
                <c:pt idx="9">
                  <c:v>L. Warm temperate and xeric</c:v>
                </c:pt>
                <c:pt idx="10">
                  <c:v>J. Cool temperate and moist</c:v>
                </c:pt>
                <c:pt idx="11">
                  <c:v>H. Cool temperate and dry</c:v>
                </c:pt>
                <c:pt idx="12">
                  <c:v>O. Hot and arid</c:v>
                </c:pt>
                <c:pt idx="13">
                  <c:v>D. Extremely cold and wet</c:v>
                </c:pt>
                <c:pt idx="14">
                  <c:v>E. Cold and wet</c:v>
                </c:pt>
              </c:strCache>
            </c:strRef>
          </c:cat>
          <c:val>
            <c:numRef>
              <c:f>statistics!$O$4:$O$18</c:f>
              <c:numCache>
                <c:formatCode>0.0</c:formatCode>
                <c:ptCount val="15"/>
                <c:pt idx="0">
                  <c:v>39.618770361128441</c:v>
                </c:pt>
                <c:pt idx="1">
                  <c:v>16.083108061274</c:v>
                </c:pt>
                <c:pt idx="2">
                  <c:v>11.650620364594163</c:v>
                </c:pt>
                <c:pt idx="3">
                  <c:v>11.022700492132806</c:v>
                </c:pt>
                <c:pt idx="4">
                  <c:v>4.3861509669369934</c:v>
                </c:pt>
                <c:pt idx="5">
                  <c:v>3.1776530117141473</c:v>
                </c:pt>
                <c:pt idx="6">
                  <c:v>2.9568170790878217</c:v>
                </c:pt>
                <c:pt idx="7">
                  <c:v>2.7935468219311015</c:v>
                </c:pt>
                <c:pt idx="8">
                  <c:v>2.5651209537672419</c:v>
                </c:pt>
                <c:pt idx="9">
                  <c:v>2.1560268940181606</c:v>
                </c:pt>
                <c:pt idx="10">
                  <c:v>2.1478131281624733</c:v>
                </c:pt>
                <c:pt idx="11">
                  <c:v>0.95009357454772303</c:v>
                </c:pt>
                <c:pt idx="12">
                  <c:v>0.23320856726970265</c:v>
                </c:pt>
                <c:pt idx="13">
                  <c:v>0.16961253205794691</c:v>
                </c:pt>
                <c:pt idx="14">
                  <c:v>8.8722534137381293E-2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D-4D45-AD39-A546037B43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95257808"/>
        <c:axId val="1781347600"/>
      </c:barChart>
      <c:catAx>
        <c:axId val="1595257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347600"/>
        <c:crosses val="autoZero"/>
        <c:auto val="1"/>
        <c:lblAlgn val="ctr"/>
        <c:lblOffset val="100"/>
        <c:noMultiLvlLbl val="0"/>
      </c:catAx>
      <c:valAx>
        <c:axId val="1781347600"/>
        <c:scaling>
          <c:orientation val="minMax"/>
          <c:max val="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chemeClr val="accent6">
                        <a:lumMod val="50000"/>
                      </a:schemeClr>
                    </a:solidFill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57808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World deltas biomes (%)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statistics!$Q$4:$Q$10</c:f>
              <c:strCache>
                <c:ptCount val="7"/>
                <c:pt idx="0">
                  <c:v>Tropical</c:v>
                </c:pt>
                <c:pt idx="1">
                  <c:v>Drylands</c:v>
                </c:pt>
                <c:pt idx="2">
                  <c:v>Warm temperate</c:v>
                </c:pt>
                <c:pt idx="3">
                  <c:v>Boreal / Alpine</c:v>
                </c:pt>
                <c:pt idx="4">
                  <c:v>Cool temperate</c:v>
                </c:pt>
                <c:pt idx="5">
                  <c:v>Sub-tropical</c:v>
                </c:pt>
                <c:pt idx="6">
                  <c:v>Arctic / Alpine</c:v>
                </c:pt>
              </c:strCache>
            </c:strRef>
          </c:cat>
          <c:val>
            <c:numRef>
              <c:f>statistics!$T$4:$T$10</c:f>
              <c:numCache>
                <c:formatCode>0.0</c:formatCode>
                <c:ptCount val="7"/>
                <c:pt idx="0">
                  <c:v>38.480919938910411</c:v>
                </c:pt>
                <c:pt idx="1">
                  <c:v>18.516022552116173</c:v>
                </c:pt>
                <c:pt idx="2">
                  <c:v>17.715307304393313</c:v>
                </c:pt>
                <c:pt idx="3">
                  <c:v>13.283753865646666</c:v>
                </c:pt>
                <c:pt idx="4">
                  <c:v>6.0953257443736684</c:v>
                </c:pt>
                <c:pt idx="5">
                  <c:v>2.8718973420239342</c:v>
                </c:pt>
                <c:pt idx="6">
                  <c:v>0.16474126297371108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ABA-8B2C-8310640962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88060383"/>
        <c:axId val="488054623"/>
      </c:barChart>
      <c:catAx>
        <c:axId val="488060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54623"/>
        <c:crosses val="autoZero"/>
        <c:auto val="1"/>
        <c:lblAlgn val="ctr"/>
        <c:lblOffset val="100"/>
        <c:noMultiLvlLbl val="0"/>
      </c:catAx>
      <c:valAx>
        <c:axId val="488054623"/>
        <c:scaling>
          <c:orientation val="minMax"/>
          <c:max val="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60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595027</xdr:colOff>
      <xdr:row>23</xdr:row>
      <xdr:rowOff>16933</xdr:rowOff>
    </xdr:from>
    <xdr:to>
      <xdr:col>22</xdr:col>
      <xdr:colOff>68431</xdr:colOff>
      <xdr:row>45</xdr:row>
      <xdr:rowOff>134500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4CC0DB-EBA8-A101-D032-4E14053F8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228600</xdr:colOff>
      <xdr:row>23</xdr:row>
      <xdr:rowOff>25823</xdr:rowOff>
    </xdr:from>
    <xdr:to>
      <xdr:col>32</xdr:col>
      <xdr:colOff>444500</xdr:colOff>
      <xdr:row>45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F79643-BF9C-25D0-1B28-2CF00348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90-42A5-4547-99D1-B9C816FC471B}">
  <dimension ref="A1:R287"/>
  <sheetViews>
    <sheetView zoomScaleNormal="100" workbookViewId="0">
      <pane ySplit="1" topLeftCell="A2" activePane="bottomLeft" state="frozen"/>
      <selection pane="bottomLeft" activeCell="Q2" sqref="Q2"/>
    </sheetView>
  </sheetViews>
  <sheetFormatPr defaultColWidth="8.85546875" defaultRowHeight="15" x14ac:dyDescent="0.25"/>
  <cols>
    <col min="1" max="1" width="19.42578125" style="3" customWidth="1"/>
    <col min="2" max="2" width="20" style="4" customWidth="1"/>
    <col min="3" max="3" width="15.85546875" style="311" customWidth="1"/>
    <col min="4" max="4" width="19.28515625" style="3" customWidth="1"/>
    <col min="5" max="5" width="25" style="3" customWidth="1"/>
    <col min="6" max="6" width="4.42578125" style="3" customWidth="1"/>
    <col min="7" max="7" width="14" style="3" customWidth="1"/>
    <col min="8" max="8" width="6.85546875" style="311" customWidth="1"/>
    <col min="9" max="9" width="5.42578125" style="3" customWidth="1"/>
    <col min="10" max="10" width="11.85546875" style="3" customWidth="1"/>
    <col min="11" max="11" width="12.42578125" style="3" customWidth="1"/>
    <col min="12" max="12" width="21.28515625" style="4" customWidth="1"/>
    <col min="13" max="13" width="11.42578125" style="6" customWidth="1"/>
    <col min="14" max="14" width="9.42578125" style="3" customWidth="1"/>
    <col min="15" max="15" width="3.42578125" style="3" customWidth="1"/>
    <col min="16" max="16" width="17.7109375" customWidth="1"/>
    <col min="17" max="17" width="9" style="157" customWidth="1"/>
  </cols>
  <sheetData>
    <row r="1" spans="1:18" s="374" customFormat="1" ht="15.75" x14ac:dyDescent="0.25">
      <c r="A1" s="352" t="s">
        <v>530</v>
      </c>
      <c r="B1" s="352" t="s">
        <v>531</v>
      </c>
      <c r="C1" s="370" t="s">
        <v>532</v>
      </c>
      <c r="D1" s="352" t="s">
        <v>495</v>
      </c>
      <c r="E1" s="352" t="s">
        <v>493</v>
      </c>
      <c r="F1" s="352" t="s">
        <v>526</v>
      </c>
      <c r="G1" s="352" t="s">
        <v>181</v>
      </c>
      <c r="H1" s="370" t="s">
        <v>284</v>
      </c>
      <c r="I1" s="352" t="s">
        <v>182</v>
      </c>
      <c r="J1" s="371" t="s">
        <v>1</v>
      </c>
      <c r="K1" s="371" t="s">
        <v>2</v>
      </c>
      <c r="L1" s="369" t="s">
        <v>283</v>
      </c>
      <c r="M1" s="372" t="s">
        <v>268</v>
      </c>
      <c r="N1" s="373" t="s">
        <v>479</v>
      </c>
      <c r="O1" s="373" t="s">
        <v>469</v>
      </c>
      <c r="P1" s="374" t="s">
        <v>488</v>
      </c>
      <c r="Q1" s="375" t="s">
        <v>489</v>
      </c>
    </row>
    <row r="2" spans="1:18" ht="18.75" customHeight="1" x14ac:dyDescent="0.25">
      <c r="A2" s="3">
        <v>1</v>
      </c>
      <c r="B2" s="167">
        <v>1836</v>
      </c>
      <c r="C2" s="16" t="s">
        <v>116</v>
      </c>
      <c r="D2" s="16" t="s">
        <v>116</v>
      </c>
      <c r="E2" s="16"/>
      <c r="F2" s="16"/>
      <c r="G2" s="13" t="str">
        <f t="shared" ref="G2:G12" si="0">IF(L2&gt;10000,"mega","")</f>
        <v/>
      </c>
      <c r="H2" s="346" t="str">
        <f t="shared" ref="H2:H7" si="1">IF(L2&lt;10000,IF(L2&gt;1000,"medium-sized",""))</f>
        <v>medium-sized</v>
      </c>
      <c r="I2" s="13" t="str">
        <f t="shared" ref="I2:I12" si="2">IF(L2&lt;1000,"minor","")</f>
        <v/>
      </c>
      <c r="J2" s="14" t="s">
        <v>21</v>
      </c>
      <c r="K2" s="13" t="s">
        <v>52</v>
      </c>
      <c r="L2" s="167">
        <v>1160</v>
      </c>
      <c r="M2" s="159">
        <f t="shared" ref="M2:M12" si="3">L2*100/B2</f>
        <v>63.18082788671024</v>
      </c>
      <c r="N2" s="3" t="s">
        <v>472</v>
      </c>
      <c r="O2" s="3" t="s">
        <v>455</v>
      </c>
      <c r="P2" s="4">
        <v>1832.5</v>
      </c>
      <c r="Q2" s="5">
        <f t="shared" ref="Q2:Q24" si="4">B2-P2</f>
        <v>3.5</v>
      </c>
      <c r="R2" s="5"/>
    </row>
    <row r="3" spans="1:18" ht="18.75" customHeight="1" x14ac:dyDescent="0.25">
      <c r="A3" s="3">
        <v>2</v>
      </c>
      <c r="B3" s="166">
        <v>724</v>
      </c>
      <c r="C3" s="160" t="s">
        <v>117</v>
      </c>
      <c r="D3" s="160" t="s">
        <v>117</v>
      </c>
      <c r="E3" s="160"/>
      <c r="F3" s="160"/>
      <c r="G3" s="158" t="str">
        <f t="shared" si="0"/>
        <v/>
      </c>
      <c r="H3" s="326" t="str">
        <f t="shared" si="1"/>
        <v/>
      </c>
      <c r="I3" s="158" t="str">
        <f t="shared" si="2"/>
        <v>minor</v>
      </c>
      <c r="J3" s="161" t="s">
        <v>21</v>
      </c>
      <c r="K3" s="158" t="s">
        <v>52</v>
      </c>
      <c r="L3" s="166">
        <v>304.60000000000002</v>
      </c>
      <c r="M3" s="159">
        <f t="shared" si="3"/>
        <v>42.071823204419893</v>
      </c>
      <c r="N3" s="3" t="s">
        <v>472</v>
      </c>
      <c r="O3" s="3" t="s">
        <v>455</v>
      </c>
      <c r="P3" s="4">
        <v>722</v>
      </c>
      <c r="Q3" s="5">
        <f t="shared" si="4"/>
        <v>2</v>
      </c>
      <c r="R3" s="5"/>
    </row>
    <row r="4" spans="1:18" ht="18.75" customHeight="1" x14ac:dyDescent="0.25">
      <c r="A4" s="3">
        <v>3</v>
      </c>
      <c r="B4" s="167">
        <v>31165</v>
      </c>
      <c r="C4" s="16" t="s">
        <v>118</v>
      </c>
      <c r="D4" s="16" t="s">
        <v>118</v>
      </c>
      <c r="E4" s="16" t="s">
        <v>498</v>
      </c>
      <c r="F4" s="16"/>
      <c r="G4" s="13" t="str">
        <f t="shared" si="0"/>
        <v/>
      </c>
      <c r="H4" s="346" t="str">
        <f t="shared" si="1"/>
        <v>medium-sized</v>
      </c>
      <c r="I4" s="13" t="str">
        <f t="shared" si="2"/>
        <v/>
      </c>
      <c r="J4" s="14" t="s">
        <v>21</v>
      </c>
      <c r="K4" s="13" t="s">
        <v>52</v>
      </c>
      <c r="L4" s="167">
        <v>3074.9</v>
      </c>
      <c r="M4" s="159">
        <f t="shared" si="3"/>
        <v>9.866516926038825</v>
      </c>
      <c r="N4" s="3" t="s">
        <v>478</v>
      </c>
      <c r="O4" s="3" t="s">
        <v>462</v>
      </c>
      <c r="P4" s="4">
        <v>9279.9</v>
      </c>
      <c r="Q4" s="5">
        <f t="shared" si="4"/>
        <v>21885.1</v>
      </c>
      <c r="R4" s="5"/>
    </row>
    <row r="5" spans="1:18" ht="18.75" customHeight="1" x14ac:dyDescent="0.25">
      <c r="A5" s="3">
        <v>4</v>
      </c>
      <c r="B5" s="167">
        <v>6729</v>
      </c>
      <c r="C5" s="344" t="s">
        <v>119</v>
      </c>
      <c r="D5" s="16" t="s">
        <v>119</v>
      </c>
      <c r="E5" s="16" t="s">
        <v>119</v>
      </c>
      <c r="F5" s="16"/>
      <c r="G5" s="13" t="str">
        <f t="shared" si="0"/>
        <v/>
      </c>
      <c r="H5" s="346" t="str">
        <f t="shared" si="1"/>
        <v>medium-sized</v>
      </c>
      <c r="I5" s="13" t="str">
        <f t="shared" si="2"/>
        <v/>
      </c>
      <c r="J5" s="14" t="s">
        <v>21</v>
      </c>
      <c r="K5" s="13" t="s">
        <v>120</v>
      </c>
      <c r="L5" s="167">
        <v>4087</v>
      </c>
      <c r="M5" s="159">
        <f t="shared" si="3"/>
        <v>60.737108039827611</v>
      </c>
      <c r="N5" s="3" t="s">
        <v>474</v>
      </c>
      <c r="O5" s="3" t="s">
        <v>465</v>
      </c>
      <c r="P5" s="4">
        <v>6704.7</v>
      </c>
      <c r="Q5" s="5">
        <f t="shared" si="4"/>
        <v>24.300000000000182</v>
      </c>
      <c r="R5" s="5"/>
    </row>
    <row r="6" spans="1:18" ht="16.5" customHeight="1" x14ac:dyDescent="0.25">
      <c r="A6" s="3">
        <v>5</v>
      </c>
      <c r="B6" s="167">
        <v>5728</v>
      </c>
      <c r="C6" s="337" t="s">
        <v>490</v>
      </c>
      <c r="D6" s="337" t="s">
        <v>490</v>
      </c>
      <c r="E6" s="337" t="s">
        <v>499</v>
      </c>
      <c r="F6" s="302"/>
      <c r="G6" s="13" t="str">
        <f t="shared" si="0"/>
        <v/>
      </c>
      <c r="H6" s="346" t="str">
        <f t="shared" si="1"/>
        <v>medium-sized</v>
      </c>
      <c r="I6" s="13" t="str">
        <f t="shared" si="2"/>
        <v/>
      </c>
      <c r="J6" s="14" t="s">
        <v>21</v>
      </c>
      <c r="K6" s="13" t="s">
        <v>122</v>
      </c>
      <c r="L6" s="167">
        <v>3841</v>
      </c>
      <c r="M6" s="159">
        <f t="shared" si="3"/>
        <v>67.056564245810051</v>
      </c>
      <c r="N6" s="3" t="s">
        <v>476</v>
      </c>
      <c r="O6" s="3" t="s">
        <v>468</v>
      </c>
      <c r="P6" s="4">
        <v>5619.9</v>
      </c>
      <c r="Q6" s="5">
        <f t="shared" si="4"/>
        <v>108.10000000000036</v>
      </c>
      <c r="R6" s="5"/>
    </row>
    <row r="7" spans="1:18" ht="17.25" customHeight="1" x14ac:dyDescent="0.25">
      <c r="A7" s="3">
        <v>6</v>
      </c>
      <c r="B7" s="167">
        <v>6450</v>
      </c>
      <c r="C7" s="16" t="s">
        <v>123</v>
      </c>
      <c r="D7" s="16" t="s">
        <v>123</v>
      </c>
      <c r="E7" s="16" t="s">
        <v>502</v>
      </c>
      <c r="F7" s="16"/>
      <c r="G7" s="13" t="str">
        <f t="shared" si="0"/>
        <v/>
      </c>
      <c r="H7" s="346" t="str">
        <f t="shared" si="1"/>
        <v>medium-sized</v>
      </c>
      <c r="I7" s="13" t="str">
        <f t="shared" si="2"/>
        <v/>
      </c>
      <c r="J7" s="14" t="s">
        <v>21</v>
      </c>
      <c r="K7" s="13" t="s">
        <v>122</v>
      </c>
      <c r="L7" s="167">
        <v>3083.0300999999999</v>
      </c>
      <c r="M7" s="159">
        <f t="shared" si="3"/>
        <v>47.798916279069772</v>
      </c>
      <c r="N7" s="3" t="s">
        <v>476</v>
      </c>
      <c r="O7" s="3" t="s">
        <v>468</v>
      </c>
      <c r="P7" s="4">
        <v>6064.1</v>
      </c>
      <c r="Q7" s="5">
        <f t="shared" si="4"/>
        <v>385.89999999999964</v>
      </c>
      <c r="R7" s="5"/>
    </row>
    <row r="8" spans="1:18" ht="16.5" customHeight="1" x14ac:dyDescent="0.25">
      <c r="A8" s="3">
        <v>7</v>
      </c>
      <c r="B8" s="4">
        <v>29120</v>
      </c>
      <c r="C8" s="322" t="s">
        <v>504</v>
      </c>
      <c r="D8" s="314" t="s">
        <v>504</v>
      </c>
      <c r="E8" s="3" t="s">
        <v>503</v>
      </c>
      <c r="G8" s="3" t="str">
        <f t="shared" si="0"/>
        <v>mega</v>
      </c>
      <c r="I8" s="3" t="str">
        <f t="shared" si="2"/>
        <v/>
      </c>
      <c r="J8" s="3" t="s">
        <v>21</v>
      </c>
      <c r="K8" s="3" t="s">
        <v>122</v>
      </c>
      <c r="L8" s="313">
        <v>17606</v>
      </c>
      <c r="M8" s="159">
        <f t="shared" si="3"/>
        <v>60.460164835164832</v>
      </c>
      <c r="N8" s="3" t="s">
        <v>476</v>
      </c>
      <c r="O8" s="3" t="s">
        <v>468</v>
      </c>
      <c r="P8" s="313">
        <v>27764.799999999999</v>
      </c>
      <c r="Q8" s="5">
        <f t="shared" si="4"/>
        <v>1355.2000000000007</v>
      </c>
      <c r="R8" s="5"/>
    </row>
    <row r="9" spans="1:18" ht="16.5" customHeight="1" x14ac:dyDescent="0.25">
      <c r="A9" s="3">
        <v>8</v>
      </c>
      <c r="B9" s="167">
        <v>39718</v>
      </c>
      <c r="C9" s="344" t="s">
        <v>125</v>
      </c>
      <c r="D9" s="302" t="s">
        <v>491</v>
      </c>
      <c r="E9" s="302"/>
      <c r="F9" s="302"/>
      <c r="G9" s="13" t="str">
        <f t="shared" si="0"/>
        <v/>
      </c>
      <c r="H9" s="346" t="str">
        <f>IF(L9&lt;10000,IF(L9&gt;1000,"medium-sized",""))</f>
        <v>medium-sized</v>
      </c>
      <c r="I9" s="13" t="str">
        <f t="shared" si="2"/>
        <v/>
      </c>
      <c r="J9" s="14" t="s">
        <v>21</v>
      </c>
      <c r="K9" s="13" t="s">
        <v>122</v>
      </c>
      <c r="L9" s="167">
        <v>9132.5961000000007</v>
      </c>
      <c r="M9" s="159">
        <f t="shared" si="3"/>
        <v>22.993595095422734</v>
      </c>
      <c r="N9" s="3" t="s">
        <v>476</v>
      </c>
      <c r="O9" s="3" t="s">
        <v>468</v>
      </c>
      <c r="P9" s="4">
        <v>33884.400000000001</v>
      </c>
      <c r="Q9" s="5">
        <f t="shared" si="4"/>
        <v>5833.5999999999985</v>
      </c>
      <c r="R9" s="5"/>
    </row>
    <row r="10" spans="1:18" ht="16.5" customHeight="1" x14ac:dyDescent="0.25">
      <c r="A10" s="3">
        <v>9</v>
      </c>
      <c r="B10" s="4">
        <v>25279</v>
      </c>
      <c r="C10" s="322" t="s">
        <v>492</v>
      </c>
      <c r="D10" s="314" t="s">
        <v>492</v>
      </c>
      <c r="E10" s="314" t="s">
        <v>505</v>
      </c>
      <c r="F10" s="304"/>
      <c r="G10" s="3" t="str">
        <f t="shared" si="0"/>
        <v>mega</v>
      </c>
      <c r="I10" s="3" t="str">
        <f t="shared" si="2"/>
        <v/>
      </c>
      <c r="J10" s="3" t="s">
        <v>21</v>
      </c>
      <c r="K10" s="3" t="s">
        <v>127</v>
      </c>
      <c r="L10" s="313">
        <v>10889</v>
      </c>
      <c r="M10" s="159">
        <f t="shared" si="3"/>
        <v>43.075279876577397</v>
      </c>
      <c r="N10" s="3" t="s">
        <v>476</v>
      </c>
      <c r="O10" s="3" t="s">
        <v>468</v>
      </c>
      <c r="P10" s="313">
        <v>20732.599999999999</v>
      </c>
      <c r="Q10" s="5">
        <f t="shared" si="4"/>
        <v>4546.4000000000015</v>
      </c>
      <c r="R10" s="5"/>
    </row>
    <row r="11" spans="1:18" ht="16.5" customHeight="1" x14ac:dyDescent="0.25">
      <c r="A11" s="3">
        <v>10</v>
      </c>
      <c r="B11" s="167">
        <v>24977</v>
      </c>
      <c r="C11" s="16" t="s">
        <v>128</v>
      </c>
      <c r="D11" s="302" t="s">
        <v>491</v>
      </c>
      <c r="E11" s="16"/>
      <c r="F11" s="16"/>
      <c r="G11" s="13" t="str">
        <f t="shared" si="0"/>
        <v/>
      </c>
      <c r="H11" s="346" t="str">
        <f>IF(L11&lt;10000,IF(L11&gt;1000,"medium-sized",""))</f>
        <v>medium-sized</v>
      </c>
      <c r="I11" s="13" t="str">
        <f t="shared" si="2"/>
        <v/>
      </c>
      <c r="J11" s="14" t="s">
        <v>21</v>
      </c>
      <c r="K11" s="13" t="s">
        <v>128</v>
      </c>
      <c r="L11" s="167">
        <v>6201.8379000000004</v>
      </c>
      <c r="M11" s="159">
        <f t="shared" si="3"/>
        <v>24.83019537974937</v>
      </c>
      <c r="N11" s="3" t="s">
        <v>476</v>
      </c>
      <c r="O11" s="3" t="s">
        <v>468</v>
      </c>
      <c r="P11" s="4">
        <v>15442.9</v>
      </c>
      <c r="Q11" s="5">
        <f t="shared" si="4"/>
        <v>9534.1</v>
      </c>
      <c r="R11" s="5"/>
    </row>
    <row r="12" spans="1:18" ht="15" customHeight="1" x14ac:dyDescent="0.25">
      <c r="A12" s="3">
        <v>11</v>
      </c>
      <c r="B12" s="167">
        <v>43582</v>
      </c>
      <c r="C12" s="343" t="s">
        <v>494</v>
      </c>
      <c r="D12" s="315"/>
      <c r="E12" s="16" t="s">
        <v>535</v>
      </c>
      <c r="F12" s="16"/>
      <c r="G12" s="13" t="str">
        <f t="shared" si="0"/>
        <v/>
      </c>
      <c r="H12" s="346" t="str">
        <f>IF(L12&lt;10000,IF(L12&gt;1000,"medium-sized",""))</f>
        <v>medium-sized</v>
      </c>
      <c r="I12" s="13" t="str">
        <f t="shared" si="2"/>
        <v/>
      </c>
      <c r="J12" s="14" t="s">
        <v>10</v>
      </c>
      <c r="K12" s="13" t="s">
        <v>131</v>
      </c>
      <c r="L12" s="316">
        <f>L13+L14</f>
        <v>6217</v>
      </c>
      <c r="M12" s="159">
        <f t="shared" si="3"/>
        <v>14.265063558349777</v>
      </c>
      <c r="N12" s="3" t="s">
        <v>476</v>
      </c>
      <c r="O12" s="3" t="s">
        <v>468</v>
      </c>
      <c r="P12" s="313">
        <f>P13+P14</f>
        <v>17493</v>
      </c>
      <c r="Q12" s="5">
        <f t="shared" si="4"/>
        <v>26089</v>
      </c>
      <c r="R12" s="5"/>
    </row>
    <row r="13" spans="1:18" x14ac:dyDescent="0.25">
      <c r="A13" s="3">
        <v>11</v>
      </c>
      <c r="B13" s="167">
        <v>43582</v>
      </c>
      <c r="C13" s="343" t="s">
        <v>494</v>
      </c>
      <c r="D13" s="315" t="s">
        <v>177</v>
      </c>
      <c r="E13" s="16" t="s">
        <v>177</v>
      </c>
      <c r="F13" s="16"/>
      <c r="G13" s="13"/>
      <c r="H13" s="346"/>
      <c r="I13" s="13"/>
      <c r="J13" s="14"/>
      <c r="K13" s="13"/>
      <c r="L13" s="316">
        <v>2791</v>
      </c>
      <c r="M13" s="159"/>
      <c r="P13" s="313">
        <v>6918</v>
      </c>
      <c r="Q13" s="5">
        <f t="shared" si="4"/>
        <v>36664</v>
      </c>
      <c r="R13" s="5"/>
    </row>
    <row r="14" spans="1:18" ht="15.75" customHeight="1" x14ac:dyDescent="0.25">
      <c r="A14" s="3">
        <v>11</v>
      </c>
      <c r="B14" s="167">
        <v>43582</v>
      </c>
      <c r="C14" s="343" t="s">
        <v>494</v>
      </c>
      <c r="D14" s="315" t="s">
        <v>534</v>
      </c>
      <c r="E14" s="16" t="s">
        <v>496</v>
      </c>
      <c r="F14" s="16"/>
      <c r="G14" s="13"/>
      <c r="H14" s="346"/>
      <c r="I14" s="13"/>
      <c r="J14" s="14"/>
      <c r="K14" s="13"/>
      <c r="L14" s="316">
        <v>3426</v>
      </c>
      <c r="M14" s="159"/>
      <c r="P14" s="313">
        <v>10575</v>
      </c>
      <c r="Q14" s="5">
        <f t="shared" si="4"/>
        <v>33007</v>
      </c>
      <c r="R14" s="5"/>
    </row>
    <row r="15" spans="1:18" ht="30" x14ac:dyDescent="0.25">
      <c r="A15" s="3">
        <v>12</v>
      </c>
      <c r="B15" s="167">
        <v>13069</v>
      </c>
      <c r="C15" s="16" t="s">
        <v>133</v>
      </c>
      <c r="D15" s="16" t="s">
        <v>133</v>
      </c>
      <c r="E15" s="16"/>
      <c r="F15" s="16"/>
      <c r="G15" s="13" t="str">
        <f t="shared" ref="G15:G24" si="5">IF(L15&gt;10000,"mega","")</f>
        <v/>
      </c>
      <c r="H15" s="346" t="str">
        <f>IF(L15&lt;10000,IF(L15&gt;1000,"medium-sized",""))</f>
        <v>medium-sized</v>
      </c>
      <c r="I15" s="13" t="str">
        <f t="shared" ref="I15:I24" si="6">IF(L15&lt;1000,"minor","")</f>
        <v/>
      </c>
      <c r="J15" s="14" t="s">
        <v>10</v>
      </c>
      <c r="K15" s="13" t="s">
        <v>134</v>
      </c>
      <c r="L15" s="167">
        <v>4708.7568000000001</v>
      </c>
      <c r="M15" s="159">
        <f t="shared" ref="M15:M24" si="7">L15*100/B15</f>
        <v>36.029970158390086</v>
      </c>
      <c r="N15" s="3" t="s">
        <v>476</v>
      </c>
      <c r="O15" s="3" t="s">
        <v>468</v>
      </c>
      <c r="P15" s="4">
        <v>11209.7</v>
      </c>
      <c r="Q15" s="5">
        <f t="shared" si="4"/>
        <v>1859.2999999999993</v>
      </c>
      <c r="R15" s="5"/>
    </row>
    <row r="16" spans="1:18" ht="30" x14ac:dyDescent="0.25">
      <c r="A16" s="3">
        <v>13</v>
      </c>
      <c r="B16" s="167">
        <v>12846</v>
      </c>
      <c r="C16" s="344" t="s">
        <v>135</v>
      </c>
      <c r="D16" s="16"/>
      <c r="E16" s="16"/>
      <c r="F16" s="16"/>
      <c r="G16" s="13" t="str">
        <f t="shared" si="5"/>
        <v/>
      </c>
      <c r="H16" s="346" t="str">
        <f>IF(L16&lt;10000,IF(L16&gt;1000,"medium-sized",""))</f>
        <v>medium-sized</v>
      </c>
      <c r="I16" s="13" t="str">
        <f t="shared" si="6"/>
        <v/>
      </c>
      <c r="J16" s="14" t="s">
        <v>10</v>
      </c>
      <c r="K16" s="13" t="s">
        <v>136</v>
      </c>
      <c r="L16" s="167">
        <v>3760.7732999999998</v>
      </c>
      <c r="M16" s="159">
        <f t="shared" si="7"/>
        <v>29.275831387202238</v>
      </c>
      <c r="N16" s="3" t="s">
        <v>475</v>
      </c>
      <c r="O16" s="3" t="s">
        <v>463</v>
      </c>
      <c r="P16" s="4">
        <v>7357.0999999999995</v>
      </c>
      <c r="Q16" s="5">
        <f t="shared" si="4"/>
        <v>5488.9000000000005</v>
      </c>
      <c r="R16" s="5"/>
    </row>
    <row r="17" spans="1:18" ht="19.5" customHeight="1" x14ac:dyDescent="0.25">
      <c r="A17" s="3">
        <v>14</v>
      </c>
      <c r="B17" s="166">
        <v>5132</v>
      </c>
      <c r="C17" s="160" t="s">
        <v>132</v>
      </c>
      <c r="D17" s="160" t="s">
        <v>132</v>
      </c>
      <c r="E17" s="160" t="s">
        <v>132</v>
      </c>
      <c r="F17" s="160"/>
      <c r="G17" s="158" t="str">
        <f t="shared" si="5"/>
        <v/>
      </c>
      <c r="H17" s="326" t="str">
        <f>IF(L17&lt;10000,IF(L17&gt;1000,"medium-sized",""))</f>
        <v/>
      </c>
      <c r="I17" s="158" t="str">
        <f t="shared" si="6"/>
        <v>minor</v>
      </c>
      <c r="J17" s="161" t="s">
        <v>10</v>
      </c>
      <c r="K17" s="158" t="s">
        <v>131</v>
      </c>
      <c r="L17" s="166">
        <v>837.90449999999998</v>
      </c>
      <c r="M17" s="159">
        <f t="shared" si="7"/>
        <v>16.327055728760715</v>
      </c>
      <c r="N17" s="3" t="s">
        <v>474</v>
      </c>
      <c r="O17" s="3" t="s">
        <v>467</v>
      </c>
      <c r="P17" s="4">
        <v>3085.2</v>
      </c>
      <c r="Q17" s="5">
        <f t="shared" si="4"/>
        <v>2046.8000000000002</v>
      </c>
      <c r="R17" s="5"/>
    </row>
    <row r="18" spans="1:18" ht="18" customHeight="1" x14ac:dyDescent="0.25">
      <c r="A18" s="3">
        <v>15</v>
      </c>
      <c r="B18" s="167">
        <v>6766</v>
      </c>
      <c r="C18" s="16" t="s">
        <v>130</v>
      </c>
      <c r="D18" s="16" t="s">
        <v>130</v>
      </c>
      <c r="E18" s="16" t="s">
        <v>130</v>
      </c>
      <c r="F18" s="16"/>
      <c r="G18" s="13" t="str">
        <f t="shared" si="5"/>
        <v/>
      </c>
      <c r="H18" s="346" t="str">
        <f>IF(L18&lt;10000,IF(L18&gt;1000,"medium-sized",""))</f>
        <v>medium-sized</v>
      </c>
      <c r="I18" s="13" t="str">
        <f t="shared" si="6"/>
        <v/>
      </c>
      <c r="J18" s="14" t="s">
        <v>10</v>
      </c>
      <c r="K18" s="13" t="s">
        <v>131</v>
      </c>
      <c r="L18" s="167">
        <v>4062.9519</v>
      </c>
      <c r="M18" s="159">
        <f t="shared" si="7"/>
        <v>60.049540348802836</v>
      </c>
      <c r="N18" s="3" t="s">
        <v>474</v>
      </c>
      <c r="O18" s="3" t="s">
        <v>467</v>
      </c>
      <c r="P18" s="4">
        <v>6172.8</v>
      </c>
      <c r="Q18" s="5">
        <f t="shared" si="4"/>
        <v>593.19999999999982</v>
      </c>
      <c r="R18" s="5"/>
    </row>
    <row r="19" spans="1:18" ht="18" customHeight="1" x14ac:dyDescent="0.25">
      <c r="A19" s="3">
        <v>16</v>
      </c>
      <c r="B19" s="4">
        <v>37626</v>
      </c>
      <c r="C19" s="3" t="s">
        <v>129</v>
      </c>
      <c r="D19" s="304" t="s">
        <v>491</v>
      </c>
      <c r="G19" s="3" t="str">
        <f t="shared" si="5"/>
        <v>mega</v>
      </c>
      <c r="I19" s="3" t="str">
        <f t="shared" si="6"/>
        <v/>
      </c>
      <c r="J19" s="3" t="s">
        <v>10</v>
      </c>
      <c r="K19" s="3" t="s">
        <v>56</v>
      </c>
      <c r="L19" s="4">
        <v>19024.0893</v>
      </c>
      <c r="M19" s="159">
        <f t="shared" si="7"/>
        <v>50.561019773560837</v>
      </c>
      <c r="N19" s="3" t="s">
        <v>474</v>
      </c>
      <c r="O19" s="3" t="s">
        <v>467</v>
      </c>
      <c r="P19" s="4">
        <v>30245.4</v>
      </c>
      <c r="Q19" s="5">
        <f t="shared" si="4"/>
        <v>7380.5999999999985</v>
      </c>
      <c r="R19" s="5"/>
    </row>
    <row r="20" spans="1:18" ht="18" customHeight="1" x14ac:dyDescent="0.25">
      <c r="A20" s="3">
        <v>17</v>
      </c>
      <c r="B20" s="4">
        <v>199256</v>
      </c>
      <c r="C20" s="322" t="s">
        <v>137</v>
      </c>
      <c r="D20" s="314" t="s">
        <v>137</v>
      </c>
      <c r="E20" s="3" t="s">
        <v>506</v>
      </c>
      <c r="G20" s="3" t="str">
        <f t="shared" si="5"/>
        <v>mega</v>
      </c>
      <c r="I20" s="3" t="str">
        <f t="shared" si="6"/>
        <v/>
      </c>
      <c r="J20" s="3" t="s">
        <v>10</v>
      </c>
      <c r="K20" s="3" t="s">
        <v>138</v>
      </c>
      <c r="L20" s="313">
        <v>77584</v>
      </c>
      <c r="M20" s="159">
        <f t="shared" si="7"/>
        <v>38.936845063636731</v>
      </c>
      <c r="N20" s="3" t="s">
        <v>476</v>
      </c>
      <c r="O20" s="3" t="s">
        <v>468</v>
      </c>
      <c r="P20" s="4">
        <v>169518.49999999997</v>
      </c>
      <c r="Q20" s="5">
        <f t="shared" si="4"/>
        <v>29737.500000000029</v>
      </c>
      <c r="R20" s="5"/>
    </row>
    <row r="21" spans="1:18" ht="18" customHeight="1" x14ac:dyDescent="0.25">
      <c r="A21" s="3">
        <v>18</v>
      </c>
      <c r="B21" s="167">
        <v>7136</v>
      </c>
      <c r="C21" s="17" t="s">
        <v>3</v>
      </c>
      <c r="D21" s="17" t="s">
        <v>3</v>
      </c>
      <c r="E21" s="17"/>
      <c r="F21" s="17"/>
      <c r="G21" s="13" t="str">
        <f t="shared" si="5"/>
        <v/>
      </c>
      <c r="H21" s="346" t="str">
        <f>IF(L21&lt;10000,IF(L21&gt;1000,"medium-sized",""))</f>
        <v>medium-sized</v>
      </c>
      <c r="I21" s="13" t="str">
        <f t="shared" si="6"/>
        <v/>
      </c>
      <c r="J21" s="13" t="s">
        <v>4</v>
      </c>
      <c r="K21" s="13" t="s">
        <v>5</v>
      </c>
      <c r="L21" s="167">
        <v>3061.1085000000003</v>
      </c>
      <c r="M21" s="159">
        <f t="shared" si="7"/>
        <v>42.896699831838568</v>
      </c>
      <c r="N21" s="3" t="s">
        <v>474</v>
      </c>
      <c r="O21" s="3" t="s">
        <v>467</v>
      </c>
      <c r="P21" s="4">
        <v>5620.5</v>
      </c>
      <c r="Q21" s="5">
        <f t="shared" si="4"/>
        <v>1515.5</v>
      </c>
      <c r="R21" s="5"/>
    </row>
    <row r="22" spans="1:18" ht="18" customHeight="1" x14ac:dyDescent="0.25">
      <c r="A22" s="3">
        <v>19</v>
      </c>
      <c r="B22" s="167">
        <v>2377</v>
      </c>
      <c r="C22" s="17" t="s">
        <v>9</v>
      </c>
      <c r="D22" s="17" t="s">
        <v>9</v>
      </c>
      <c r="E22" s="17" t="s">
        <v>9</v>
      </c>
      <c r="F22" s="17"/>
      <c r="G22" s="13" t="str">
        <f t="shared" si="5"/>
        <v/>
      </c>
      <c r="H22" s="346" t="str">
        <f>IF(L22&lt;10000,IF(L22&gt;1000,"medium-sized",""))</f>
        <v>medium-sized</v>
      </c>
      <c r="I22" s="13" t="str">
        <f t="shared" si="6"/>
        <v/>
      </c>
      <c r="J22" s="13" t="s">
        <v>10</v>
      </c>
      <c r="K22" s="13" t="s">
        <v>11</v>
      </c>
      <c r="L22" s="167">
        <v>1625</v>
      </c>
      <c r="M22" s="159">
        <f t="shared" si="7"/>
        <v>68.363483382414813</v>
      </c>
      <c r="N22" s="3" t="s">
        <v>476</v>
      </c>
      <c r="O22" s="3" t="s">
        <v>468</v>
      </c>
      <c r="P22" s="4">
        <v>2242.5</v>
      </c>
      <c r="Q22" s="5">
        <f t="shared" si="4"/>
        <v>134.5</v>
      </c>
      <c r="R22" s="5"/>
    </row>
    <row r="23" spans="1:18" x14ac:dyDescent="0.25">
      <c r="A23" s="3">
        <v>20</v>
      </c>
      <c r="B23" s="166">
        <v>396</v>
      </c>
      <c r="C23" s="158" t="s">
        <v>12</v>
      </c>
      <c r="D23" s="158" t="s">
        <v>12</v>
      </c>
      <c r="E23" s="158"/>
      <c r="F23" s="158"/>
      <c r="G23" s="158" t="str">
        <f t="shared" si="5"/>
        <v/>
      </c>
      <c r="H23" s="326" t="str">
        <f>IF(L23&lt;10000,IF(L23&gt;1000,"medium-sized",""))</f>
        <v/>
      </c>
      <c r="I23" s="158" t="str">
        <f t="shared" si="6"/>
        <v>minor</v>
      </c>
      <c r="J23" s="158" t="s">
        <v>7</v>
      </c>
      <c r="K23" s="158" t="s">
        <v>13</v>
      </c>
      <c r="L23" s="341">
        <v>395</v>
      </c>
      <c r="M23" s="159">
        <f t="shared" si="7"/>
        <v>99.747474747474755</v>
      </c>
      <c r="N23" s="3" t="s">
        <v>478</v>
      </c>
      <c r="O23" s="3" t="s">
        <v>462</v>
      </c>
      <c r="P23" s="4">
        <v>396.7</v>
      </c>
      <c r="Q23" s="5">
        <f t="shared" si="4"/>
        <v>-0.69999999999998863</v>
      </c>
      <c r="R23" s="5"/>
    </row>
    <row r="24" spans="1:18" ht="19.5" customHeight="1" x14ac:dyDescent="0.25">
      <c r="A24" s="3">
        <v>21</v>
      </c>
      <c r="B24" s="166">
        <v>1184</v>
      </c>
      <c r="C24" s="163" t="s">
        <v>18</v>
      </c>
      <c r="D24" s="163" t="s">
        <v>18</v>
      </c>
      <c r="E24" s="163" t="s">
        <v>18</v>
      </c>
      <c r="F24" s="163"/>
      <c r="G24" s="158" t="str">
        <f t="shared" si="5"/>
        <v/>
      </c>
      <c r="H24" s="326" t="str">
        <f>IF(L24&lt;10000,IF(L24&gt;1000,"medium-sized",""))</f>
        <v/>
      </c>
      <c r="I24" s="158" t="str">
        <f t="shared" si="6"/>
        <v>minor</v>
      </c>
      <c r="J24" s="158" t="s">
        <v>10</v>
      </c>
      <c r="K24" s="158" t="s">
        <v>11</v>
      </c>
      <c r="L24" s="166">
        <v>647</v>
      </c>
      <c r="M24" s="159">
        <f t="shared" si="7"/>
        <v>54.645270270270274</v>
      </c>
      <c r="N24" s="3" t="s">
        <v>476</v>
      </c>
      <c r="O24" s="3" t="s">
        <v>468</v>
      </c>
      <c r="P24" s="4">
        <v>1049.5999999999999</v>
      </c>
      <c r="Q24" s="5">
        <f t="shared" si="4"/>
        <v>134.40000000000009</v>
      </c>
      <c r="R24" s="5"/>
    </row>
    <row r="25" spans="1:18" ht="18.75" customHeight="1" x14ac:dyDescent="0.25">
      <c r="A25" s="3">
        <v>22</v>
      </c>
      <c r="B25" s="4">
        <f>6867+16003</f>
        <v>22870</v>
      </c>
      <c r="C25" s="322" t="s">
        <v>19</v>
      </c>
      <c r="D25" s="304"/>
      <c r="L25" s="313">
        <f>L26+L27</f>
        <v>6271</v>
      </c>
      <c r="M25" s="159"/>
      <c r="P25" s="313">
        <f>P26+P27</f>
        <v>21398.7</v>
      </c>
      <c r="Q25" s="5"/>
      <c r="R25" s="5"/>
    </row>
    <row r="26" spans="1:18" ht="15" customHeight="1" x14ac:dyDescent="0.25">
      <c r="A26" s="3">
        <v>22</v>
      </c>
      <c r="B26" s="4">
        <f>6867+16003</f>
        <v>22870</v>
      </c>
      <c r="C26" s="322" t="s">
        <v>19</v>
      </c>
      <c r="D26" s="314" t="s">
        <v>19</v>
      </c>
      <c r="G26" s="3" t="str">
        <f t="shared" ref="G26:G57" si="8">IF(L26&gt;10000,"mega","")</f>
        <v/>
      </c>
      <c r="I26" s="3" t="str">
        <f t="shared" ref="I26:I42" si="9">IF(L26&lt;1000,"minor","")</f>
        <v/>
      </c>
      <c r="J26" s="3" t="s">
        <v>4</v>
      </c>
      <c r="K26" s="3" t="s">
        <v>5</v>
      </c>
      <c r="L26" s="313">
        <v>3978</v>
      </c>
      <c r="M26" s="159">
        <f t="shared" ref="M26:M42" si="10">L26*100/B26</f>
        <v>17.393965894184522</v>
      </c>
      <c r="N26" s="3" t="s">
        <v>474</v>
      </c>
      <c r="O26" s="3" t="s">
        <v>467</v>
      </c>
      <c r="P26" s="313">
        <f>15549+23.7</f>
        <v>15572.7</v>
      </c>
      <c r="Q26" s="5">
        <f t="shared" ref="Q26:Q42" si="11">B26-P26</f>
        <v>7297.2999999999993</v>
      </c>
      <c r="R26" s="5"/>
    </row>
    <row r="27" spans="1:18" x14ac:dyDescent="0.25">
      <c r="A27" s="3">
        <v>22</v>
      </c>
      <c r="B27" s="4">
        <f>6867+16003</f>
        <v>22870</v>
      </c>
      <c r="C27" s="322" t="s">
        <v>19</v>
      </c>
      <c r="D27" s="314" t="s">
        <v>529</v>
      </c>
      <c r="G27" s="3" t="str">
        <f t="shared" si="8"/>
        <v/>
      </c>
      <c r="I27" s="3" t="str">
        <f t="shared" si="9"/>
        <v/>
      </c>
      <c r="L27" s="313">
        <v>2293</v>
      </c>
      <c r="M27" s="159">
        <f t="shared" si="10"/>
        <v>10.026235242675995</v>
      </c>
      <c r="P27" s="313">
        <v>5826</v>
      </c>
      <c r="Q27" s="5">
        <f t="shared" si="11"/>
        <v>17044</v>
      </c>
      <c r="R27" s="5"/>
    </row>
    <row r="28" spans="1:18" x14ac:dyDescent="0.25">
      <c r="A28" s="3">
        <v>23</v>
      </c>
      <c r="B28" s="167">
        <v>13378</v>
      </c>
      <c r="C28" s="349" t="s">
        <v>20</v>
      </c>
      <c r="D28" s="340" t="s">
        <v>20</v>
      </c>
      <c r="E28" s="18" t="s">
        <v>20</v>
      </c>
      <c r="F28" s="18"/>
      <c r="G28" s="13" t="str">
        <f t="shared" si="8"/>
        <v>mega</v>
      </c>
      <c r="H28" s="346" t="b">
        <f>IF(L28&lt;10000,IF(L28&gt;1000,"medium-sized",""))</f>
        <v>0</v>
      </c>
      <c r="I28" s="13" t="str">
        <f t="shared" si="9"/>
        <v/>
      </c>
      <c r="J28" s="13" t="s">
        <v>21</v>
      </c>
      <c r="K28" s="13" t="s">
        <v>22</v>
      </c>
      <c r="L28" s="336">
        <v>10099</v>
      </c>
      <c r="M28" s="159">
        <f t="shared" si="10"/>
        <v>75.489609807146067</v>
      </c>
      <c r="N28" s="3" t="s">
        <v>472</v>
      </c>
      <c r="O28" s="3" t="s">
        <v>456</v>
      </c>
      <c r="P28" s="4">
        <v>13353.9</v>
      </c>
      <c r="Q28" s="5">
        <f t="shared" si="11"/>
        <v>24.100000000000364</v>
      </c>
      <c r="R28" s="5"/>
    </row>
    <row r="29" spans="1:18" x14ac:dyDescent="0.25">
      <c r="A29" s="3">
        <v>24</v>
      </c>
      <c r="B29" s="167">
        <v>12860</v>
      </c>
      <c r="C29" s="18" t="s">
        <v>23</v>
      </c>
      <c r="D29" s="18" t="s">
        <v>23</v>
      </c>
      <c r="E29" s="18"/>
      <c r="F29" s="18"/>
      <c r="G29" s="13" t="str">
        <f t="shared" si="8"/>
        <v/>
      </c>
      <c r="H29" s="346" t="str">
        <f>IF(L29&lt;10000,IF(L29&gt;1000,"medium-sized",""))</f>
        <v>medium-sized</v>
      </c>
      <c r="I29" s="13" t="str">
        <f t="shared" si="9"/>
        <v/>
      </c>
      <c r="J29" s="13" t="s">
        <v>4</v>
      </c>
      <c r="K29" s="13" t="s">
        <v>5</v>
      </c>
      <c r="L29" s="167">
        <v>7412.7191000000003</v>
      </c>
      <c r="M29" s="159">
        <f t="shared" si="10"/>
        <v>57.641672628304825</v>
      </c>
      <c r="N29" s="3" t="s">
        <v>474</v>
      </c>
      <c r="O29" s="3" t="s">
        <v>467</v>
      </c>
      <c r="P29" s="4">
        <v>12193.8</v>
      </c>
      <c r="Q29" s="5">
        <f t="shared" si="11"/>
        <v>666.20000000000073</v>
      </c>
      <c r="R29" s="5"/>
    </row>
    <row r="30" spans="1:18" x14ac:dyDescent="0.25">
      <c r="A30" s="3">
        <v>25</v>
      </c>
      <c r="B30" s="4">
        <v>56580</v>
      </c>
      <c r="C30" s="342" t="s">
        <v>24</v>
      </c>
      <c r="D30" s="333" t="s">
        <v>24</v>
      </c>
      <c r="G30" s="3" t="str">
        <f t="shared" si="8"/>
        <v>mega</v>
      </c>
      <c r="I30" s="3" t="str">
        <f t="shared" si="9"/>
        <v/>
      </c>
      <c r="J30" s="3" t="s">
        <v>4</v>
      </c>
      <c r="K30" s="3" t="s">
        <v>25</v>
      </c>
      <c r="L30" s="334">
        <v>44187</v>
      </c>
      <c r="M30" s="159">
        <f t="shared" si="10"/>
        <v>78.096500530222698</v>
      </c>
      <c r="N30" s="3" t="s">
        <v>474</v>
      </c>
      <c r="O30" s="3" t="s">
        <v>467</v>
      </c>
      <c r="P30" s="4">
        <v>56529.9</v>
      </c>
      <c r="Q30" s="5">
        <f t="shared" si="11"/>
        <v>50.099999999998545</v>
      </c>
      <c r="R30" s="5"/>
    </row>
    <row r="31" spans="1:18" x14ac:dyDescent="0.25">
      <c r="A31" s="3">
        <v>26</v>
      </c>
      <c r="B31" s="4">
        <v>23797</v>
      </c>
      <c r="C31" s="333" t="s">
        <v>26</v>
      </c>
      <c r="D31" s="333" t="s">
        <v>26</v>
      </c>
      <c r="E31" s="3" t="s">
        <v>26</v>
      </c>
      <c r="G31" s="3" t="str">
        <f t="shared" si="8"/>
        <v>mega</v>
      </c>
      <c r="I31" s="3" t="str">
        <f t="shared" si="9"/>
        <v/>
      </c>
      <c r="J31" s="3" t="s">
        <v>27</v>
      </c>
      <c r="K31" s="3" t="s">
        <v>28</v>
      </c>
      <c r="L31" s="334">
        <v>16328</v>
      </c>
      <c r="M31" s="159">
        <f t="shared" si="10"/>
        <v>68.613690801361514</v>
      </c>
      <c r="N31" s="3" t="s">
        <v>474</v>
      </c>
      <c r="O31" s="3" t="s">
        <v>464</v>
      </c>
      <c r="P31" s="4">
        <v>23690.3</v>
      </c>
      <c r="Q31" s="5">
        <f t="shared" si="11"/>
        <v>106.70000000000073</v>
      </c>
      <c r="R31" s="5"/>
    </row>
    <row r="32" spans="1:18" x14ac:dyDescent="0.25">
      <c r="A32" s="3">
        <v>27</v>
      </c>
      <c r="B32" s="166">
        <v>834</v>
      </c>
      <c r="C32" s="158" t="s">
        <v>29</v>
      </c>
      <c r="D32" s="158" t="s">
        <v>29</v>
      </c>
      <c r="E32" s="158" t="s">
        <v>29</v>
      </c>
      <c r="F32" s="158"/>
      <c r="G32" s="158" t="str">
        <f t="shared" si="8"/>
        <v/>
      </c>
      <c r="H32" s="326" t="str">
        <f>IF(L32&lt;10000,IF(L32&gt;1000,"medium-sized",""))</f>
        <v/>
      </c>
      <c r="I32" s="158" t="str">
        <f t="shared" si="9"/>
        <v>minor</v>
      </c>
      <c r="J32" s="158" t="s">
        <v>10</v>
      </c>
      <c r="K32" s="158" t="s">
        <v>11</v>
      </c>
      <c r="L32" s="166">
        <v>810.6</v>
      </c>
      <c r="M32" s="159">
        <f t="shared" si="10"/>
        <v>97.194244604316552</v>
      </c>
      <c r="N32" s="3" t="s">
        <v>476</v>
      </c>
      <c r="O32" s="3" t="s">
        <v>468</v>
      </c>
      <c r="P32" s="4">
        <v>833.6</v>
      </c>
      <c r="Q32" s="5">
        <f t="shared" si="11"/>
        <v>0.39999999999997726</v>
      </c>
      <c r="R32" s="5"/>
    </row>
    <row r="33" spans="1:18" x14ac:dyDescent="0.25">
      <c r="A33" s="3">
        <v>28</v>
      </c>
      <c r="B33" s="167">
        <v>3462</v>
      </c>
      <c r="C33" s="17" t="s">
        <v>30</v>
      </c>
      <c r="D33" s="17" t="s">
        <v>30</v>
      </c>
      <c r="E33" s="17"/>
      <c r="F33" s="17"/>
      <c r="G33" s="13" t="str">
        <f t="shared" si="8"/>
        <v/>
      </c>
      <c r="H33" s="346" t="str">
        <f>IF(L33&lt;10000,IF(L33&gt;1000,"medium-sized",""))</f>
        <v>medium-sized</v>
      </c>
      <c r="I33" s="13" t="str">
        <f t="shared" si="9"/>
        <v/>
      </c>
      <c r="J33" s="13" t="s">
        <v>7</v>
      </c>
      <c r="K33" s="13" t="s">
        <v>31</v>
      </c>
      <c r="L33" s="167">
        <v>1045.6278</v>
      </c>
      <c r="M33" s="159">
        <f t="shared" si="10"/>
        <v>30.202998266897747</v>
      </c>
      <c r="N33" s="3" t="s">
        <v>473</v>
      </c>
      <c r="O33" s="3" t="s">
        <v>458</v>
      </c>
      <c r="P33" s="4">
        <v>3234.6</v>
      </c>
      <c r="Q33" s="5">
        <f t="shared" si="11"/>
        <v>227.40000000000009</v>
      </c>
      <c r="R33" s="5"/>
    </row>
    <row r="34" spans="1:18" x14ac:dyDescent="0.25">
      <c r="A34" s="3">
        <v>29</v>
      </c>
      <c r="B34" s="167">
        <v>1392</v>
      </c>
      <c r="C34" s="17" t="s">
        <v>32</v>
      </c>
      <c r="D34" s="17" t="s">
        <v>32</v>
      </c>
      <c r="E34" s="17" t="s">
        <v>32</v>
      </c>
      <c r="F34" s="17"/>
      <c r="G34" s="13" t="str">
        <f t="shared" si="8"/>
        <v/>
      </c>
      <c r="H34" s="346" t="str">
        <f>IF(L34&lt;10000,IF(L34&gt;1000,"medium-sized",""))</f>
        <v>medium-sized</v>
      </c>
      <c r="I34" s="13" t="str">
        <f t="shared" si="9"/>
        <v/>
      </c>
      <c r="J34" s="13" t="s">
        <v>27</v>
      </c>
      <c r="K34" s="13" t="s">
        <v>33</v>
      </c>
      <c r="L34" s="167">
        <f>1391-91</f>
        <v>1300</v>
      </c>
      <c r="M34" s="159">
        <f t="shared" si="10"/>
        <v>93.390804597701148</v>
      </c>
      <c r="N34" s="3" t="s">
        <v>474</v>
      </c>
      <c r="O34" s="3" t="s">
        <v>467</v>
      </c>
      <c r="P34" s="4">
        <v>1391</v>
      </c>
      <c r="Q34" s="5">
        <f t="shared" si="11"/>
        <v>1</v>
      </c>
      <c r="R34" s="5"/>
    </row>
    <row r="35" spans="1:18" x14ac:dyDescent="0.25">
      <c r="A35" s="3">
        <v>30</v>
      </c>
      <c r="B35" s="167">
        <v>19285</v>
      </c>
      <c r="C35" s="349" t="s">
        <v>34</v>
      </c>
      <c r="D35" s="340" t="s">
        <v>34</v>
      </c>
      <c r="E35" s="18"/>
      <c r="F35" s="18"/>
      <c r="G35" s="13" t="str">
        <f t="shared" si="8"/>
        <v>mega</v>
      </c>
      <c r="H35" s="346"/>
      <c r="I35" s="13" t="str">
        <f t="shared" si="9"/>
        <v/>
      </c>
      <c r="J35" s="13" t="s">
        <v>4</v>
      </c>
      <c r="K35" s="13" t="s">
        <v>15</v>
      </c>
      <c r="L35" s="324">
        <v>13903</v>
      </c>
      <c r="M35" s="159">
        <f t="shared" si="10"/>
        <v>72.092299714804255</v>
      </c>
      <c r="N35" s="3" t="s">
        <v>472</v>
      </c>
      <c r="O35" s="3" t="s">
        <v>456</v>
      </c>
      <c r="P35" s="4">
        <v>19244.599999999999</v>
      </c>
      <c r="Q35" s="5">
        <f t="shared" si="11"/>
        <v>40.400000000001455</v>
      </c>
      <c r="R35" s="5"/>
    </row>
    <row r="36" spans="1:18" x14ac:dyDescent="0.25">
      <c r="A36" s="3">
        <v>31</v>
      </c>
      <c r="B36" s="167">
        <v>2796</v>
      </c>
      <c r="C36" s="17" t="s">
        <v>35</v>
      </c>
      <c r="D36" s="17" t="s">
        <v>35</v>
      </c>
      <c r="E36" s="17" t="s">
        <v>35</v>
      </c>
      <c r="F36" s="17"/>
      <c r="G36" s="13" t="str">
        <f t="shared" si="8"/>
        <v/>
      </c>
      <c r="H36" s="346" t="str">
        <f>IF(L36&lt;10000,IF(L36&gt;1000,"medium-sized",""))</f>
        <v>medium-sized</v>
      </c>
      <c r="I36" s="13" t="str">
        <f t="shared" si="9"/>
        <v/>
      </c>
      <c r="J36" s="13" t="s">
        <v>10</v>
      </c>
      <c r="K36" s="13" t="s">
        <v>11</v>
      </c>
      <c r="L36" s="167">
        <v>2457</v>
      </c>
      <c r="M36" s="159">
        <f t="shared" si="10"/>
        <v>87.875536480686691</v>
      </c>
      <c r="N36" s="3" t="s">
        <v>475</v>
      </c>
      <c r="O36" s="3" t="s">
        <v>463</v>
      </c>
      <c r="P36" s="4">
        <v>2780.2</v>
      </c>
      <c r="Q36" s="5">
        <f t="shared" si="11"/>
        <v>15.800000000000182</v>
      </c>
      <c r="R36" s="5"/>
    </row>
    <row r="37" spans="1:18" x14ac:dyDescent="0.25">
      <c r="A37" s="3">
        <v>32</v>
      </c>
      <c r="B37" s="4">
        <v>21228</v>
      </c>
      <c r="C37" s="333" t="s">
        <v>36</v>
      </c>
      <c r="D37" s="333" t="s">
        <v>36</v>
      </c>
      <c r="E37" s="3" t="s">
        <v>36</v>
      </c>
      <c r="G37" s="3" t="str">
        <f t="shared" si="8"/>
        <v>mega</v>
      </c>
      <c r="I37" s="3" t="str">
        <f t="shared" si="9"/>
        <v/>
      </c>
      <c r="J37" s="3" t="s">
        <v>10</v>
      </c>
      <c r="K37" s="3" t="s">
        <v>37</v>
      </c>
      <c r="L37" s="334">
        <v>11717</v>
      </c>
      <c r="M37" s="159">
        <f t="shared" si="10"/>
        <v>55.195967589975503</v>
      </c>
      <c r="N37" s="3" t="s">
        <v>474</v>
      </c>
      <c r="O37" s="3" t="s">
        <v>464</v>
      </c>
      <c r="P37" s="4">
        <v>21142.2</v>
      </c>
      <c r="Q37" s="5">
        <f t="shared" si="11"/>
        <v>85.799999999999272</v>
      </c>
      <c r="R37" s="5"/>
    </row>
    <row r="38" spans="1:18" ht="19.5" customHeight="1" x14ac:dyDescent="0.25">
      <c r="A38" s="3">
        <v>33</v>
      </c>
      <c r="B38" s="167">
        <v>17198</v>
      </c>
      <c r="C38" s="350" t="s">
        <v>38</v>
      </c>
      <c r="D38" s="350" t="s">
        <v>38</v>
      </c>
      <c r="E38" s="22"/>
      <c r="F38" s="22"/>
      <c r="G38" s="13" t="str">
        <f t="shared" si="8"/>
        <v/>
      </c>
      <c r="H38" s="346" t="str">
        <f>IF(L38&lt;10000,IF(L38&gt;1000,"medium-sized",""))</f>
        <v>medium-sized</v>
      </c>
      <c r="I38" s="13" t="str">
        <f t="shared" si="9"/>
        <v/>
      </c>
      <c r="J38" s="13" t="s">
        <v>7</v>
      </c>
      <c r="K38" s="13" t="s">
        <v>39</v>
      </c>
      <c r="L38" s="336">
        <v>7656</v>
      </c>
      <c r="M38" s="159">
        <f t="shared" si="10"/>
        <v>44.516804279567388</v>
      </c>
      <c r="N38" s="3" t="s">
        <v>478</v>
      </c>
      <c r="O38" s="3" t="s">
        <v>461</v>
      </c>
      <c r="P38" s="4">
        <v>15799.2</v>
      </c>
      <c r="Q38" s="5">
        <f t="shared" si="11"/>
        <v>1398.7999999999993</v>
      </c>
      <c r="R38" s="5"/>
    </row>
    <row r="39" spans="1:18" x14ac:dyDescent="0.25">
      <c r="A39" s="3">
        <v>34</v>
      </c>
      <c r="B39" s="4">
        <v>17608</v>
      </c>
      <c r="C39" s="333" t="s">
        <v>40</v>
      </c>
      <c r="D39" s="333" t="s">
        <v>40</v>
      </c>
      <c r="G39" s="3" t="str">
        <f t="shared" si="8"/>
        <v/>
      </c>
      <c r="I39" s="3" t="str">
        <f t="shared" si="9"/>
        <v/>
      </c>
      <c r="J39" s="3" t="s">
        <v>4</v>
      </c>
      <c r="K39" s="3" t="s">
        <v>41</v>
      </c>
      <c r="L39" s="334">
        <v>8822</v>
      </c>
      <c r="M39" s="159">
        <f t="shared" si="10"/>
        <v>50.102226260790552</v>
      </c>
      <c r="N39" s="3" t="s">
        <v>475</v>
      </c>
      <c r="O39" s="3" t="s">
        <v>463</v>
      </c>
      <c r="P39" s="4">
        <v>17098.8</v>
      </c>
      <c r="Q39" s="5">
        <f t="shared" si="11"/>
        <v>509.20000000000073</v>
      </c>
      <c r="R39" s="5"/>
    </row>
    <row r="40" spans="1:18" x14ac:dyDescent="0.25">
      <c r="A40" s="3">
        <v>35</v>
      </c>
      <c r="B40" s="167">
        <v>2299</v>
      </c>
      <c r="C40" s="17" t="s">
        <v>42</v>
      </c>
      <c r="D40" s="17" t="s">
        <v>42</v>
      </c>
      <c r="E40" s="17"/>
      <c r="F40" s="17"/>
      <c r="G40" s="13" t="str">
        <f t="shared" si="8"/>
        <v/>
      </c>
      <c r="H40" s="346" t="str">
        <f>IF(L40&lt;10000,IF(L40&gt;1000,"medium-sized",""))</f>
        <v>medium-sized</v>
      </c>
      <c r="I40" s="13" t="str">
        <f t="shared" si="9"/>
        <v/>
      </c>
      <c r="J40" s="13" t="s">
        <v>7</v>
      </c>
      <c r="K40" s="13" t="s">
        <v>43</v>
      </c>
      <c r="L40" s="167">
        <v>1921</v>
      </c>
      <c r="M40" s="159">
        <f t="shared" si="10"/>
        <v>83.558068725532834</v>
      </c>
      <c r="N40" s="3" t="s">
        <v>478</v>
      </c>
      <c r="O40" s="3" t="s">
        <v>461</v>
      </c>
      <c r="P40" s="4">
        <v>2286.4</v>
      </c>
      <c r="Q40" s="5">
        <f t="shared" si="11"/>
        <v>12.599999999999909</v>
      </c>
      <c r="R40" s="5"/>
    </row>
    <row r="41" spans="1:18" x14ac:dyDescent="0.25">
      <c r="A41" s="3">
        <v>36</v>
      </c>
      <c r="B41" s="166">
        <v>284</v>
      </c>
      <c r="C41" s="158" t="s">
        <v>44</v>
      </c>
      <c r="D41" s="158" t="s">
        <v>44</v>
      </c>
      <c r="E41" s="158"/>
      <c r="F41" s="158"/>
      <c r="G41" s="158" t="str">
        <f t="shared" si="8"/>
        <v/>
      </c>
      <c r="H41" s="326" t="str">
        <f>IF(L41&lt;10000,IF(L41&gt;1000,"medium-sized",""))</f>
        <v/>
      </c>
      <c r="I41" s="158" t="str">
        <f t="shared" si="9"/>
        <v>minor</v>
      </c>
      <c r="J41" s="158" t="s">
        <v>7</v>
      </c>
      <c r="K41" s="158" t="s">
        <v>39</v>
      </c>
      <c r="L41" s="172">
        <v>210</v>
      </c>
      <c r="M41" s="159">
        <f t="shared" si="10"/>
        <v>73.943661971830991</v>
      </c>
      <c r="N41" s="3" t="s">
        <v>478</v>
      </c>
      <c r="O41" s="3" t="s">
        <v>461</v>
      </c>
      <c r="P41" s="4">
        <v>283.7</v>
      </c>
      <c r="Q41" s="5">
        <f t="shared" si="11"/>
        <v>0.30000000000001137</v>
      </c>
      <c r="R41" s="5"/>
    </row>
    <row r="42" spans="1:18" x14ac:dyDescent="0.25">
      <c r="A42" s="3">
        <v>37</v>
      </c>
      <c r="B42" s="4">
        <v>385371</v>
      </c>
      <c r="C42" s="314" t="s">
        <v>45</v>
      </c>
      <c r="G42" s="3" t="str">
        <f t="shared" si="8"/>
        <v>mega</v>
      </c>
      <c r="I42" s="3" t="str">
        <f t="shared" si="9"/>
        <v/>
      </c>
      <c r="J42" s="3" t="s">
        <v>4</v>
      </c>
      <c r="K42" s="3" t="s">
        <v>46</v>
      </c>
      <c r="L42" s="313">
        <f>L43+L44</f>
        <v>83775</v>
      </c>
      <c r="M42" s="159">
        <f t="shared" si="10"/>
        <v>21.738791969297118</v>
      </c>
      <c r="N42" s="3" t="s">
        <v>478</v>
      </c>
      <c r="O42" s="3" t="s">
        <v>461</v>
      </c>
      <c r="P42" s="313">
        <f>100520+77682</f>
        <v>178202</v>
      </c>
      <c r="Q42" s="5">
        <f t="shared" si="11"/>
        <v>207169</v>
      </c>
      <c r="R42" s="5"/>
    </row>
    <row r="43" spans="1:18" x14ac:dyDescent="0.25">
      <c r="A43" s="3">
        <v>37</v>
      </c>
      <c r="B43" s="4">
        <v>385371</v>
      </c>
      <c r="C43" s="314" t="s">
        <v>45</v>
      </c>
      <c r="D43" s="314" t="s">
        <v>511</v>
      </c>
      <c r="E43" s="3" t="s">
        <v>511</v>
      </c>
      <c r="G43" s="3" t="str">
        <f t="shared" si="8"/>
        <v>mega</v>
      </c>
      <c r="J43" s="3" t="s">
        <v>4</v>
      </c>
      <c r="K43" s="3" t="s">
        <v>46</v>
      </c>
      <c r="L43" s="313">
        <v>23974</v>
      </c>
      <c r="M43" s="159"/>
      <c r="P43" s="313">
        <v>77682</v>
      </c>
      <c r="Q43" s="5"/>
      <c r="R43" s="5"/>
    </row>
    <row r="44" spans="1:18" x14ac:dyDescent="0.25">
      <c r="A44" s="3">
        <v>37</v>
      </c>
      <c r="B44" s="4">
        <v>385371</v>
      </c>
      <c r="C44" s="314" t="s">
        <v>45</v>
      </c>
      <c r="D44" s="314" t="s">
        <v>45</v>
      </c>
      <c r="E44" s="3" t="s">
        <v>533</v>
      </c>
      <c r="G44" s="3" t="str">
        <f t="shared" si="8"/>
        <v>mega</v>
      </c>
      <c r="J44" s="3" t="s">
        <v>4</v>
      </c>
      <c r="K44" s="3" t="s">
        <v>46</v>
      </c>
      <c r="L44" s="313">
        <v>59801</v>
      </c>
      <c r="M44" s="159"/>
      <c r="P44" s="313">
        <v>100520</v>
      </c>
      <c r="Q44" s="5"/>
      <c r="R44" s="5"/>
    </row>
    <row r="45" spans="1:18" x14ac:dyDescent="0.25">
      <c r="A45" s="3">
        <v>38</v>
      </c>
      <c r="B45" s="4">
        <v>15798</v>
      </c>
      <c r="C45" s="314" t="s">
        <v>47</v>
      </c>
      <c r="D45" s="314" t="s">
        <v>47</v>
      </c>
      <c r="E45" s="3" t="s">
        <v>47</v>
      </c>
      <c r="G45" s="3" t="str">
        <f t="shared" si="8"/>
        <v/>
      </c>
      <c r="I45" s="3" t="str">
        <f t="shared" ref="I45:I76" si="12">IF(L45&lt;1000,"minor","")</f>
        <v/>
      </c>
      <c r="J45" s="3" t="s">
        <v>27</v>
      </c>
      <c r="K45" s="3" t="s">
        <v>48</v>
      </c>
      <c r="L45" s="313">
        <v>6866</v>
      </c>
      <c r="M45" s="159">
        <f t="shared" ref="M45:M108" si="13">L45*100/B45</f>
        <v>43.461197619951889</v>
      </c>
      <c r="N45" s="3" t="s">
        <v>476</v>
      </c>
      <c r="O45" s="3" t="s">
        <v>468</v>
      </c>
      <c r="P45" s="4">
        <v>15533.7</v>
      </c>
      <c r="Q45" s="5">
        <f t="shared" ref="Q45:Q108" si="14">B45-P45</f>
        <v>264.29999999999927</v>
      </c>
      <c r="R45" s="5"/>
    </row>
    <row r="46" spans="1:18" x14ac:dyDescent="0.25">
      <c r="A46" s="3">
        <v>39</v>
      </c>
      <c r="B46" s="4">
        <v>38580</v>
      </c>
      <c r="C46" s="333" t="s">
        <v>49</v>
      </c>
      <c r="D46" s="314" t="s">
        <v>49</v>
      </c>
      <c r="G46" s="3" t="str">
        <f t="shared" si="8"/>
        <v/>
      </c>
      <c r="I46" s="3" t="str">
        <f t="shared" si="12"/>
        <v/>
      </c>
      <c r="J46" s="3" t="s">
        <v>27</v>
      </c>
      <c r="K46" s="3" t="s">
        <v>50</v>
      </c>
      <c r="L46" s="313">
        <v>5620</v>
      </c>
      <c r="M46" s="159">
        <f t="shared" si="13"/>
        <v>14.56713322965267</v>
      </c>
      <c r="N46" s="3" t="s">
        <v>476</v>
      </c>
      <c r="O46" s="3" t="s">
        <v>468</v>
      </c>
      <c r="P46" s="313">
        <v>29505</v>
      </c>
      <c r="Q46" s="5">
        <f t="shared" si="14"/>
        <v>9075</v>
      </c>
      <c r="R46" s="5"/>
    </row>
    <row r="47" spans="1:18" x14ac:dyDescent="0.25">
      <c r="A47" s="3">
        <v>40</v>
      </c>
      <c r="B47" s="4">
        <v>62476</v>
      </c>
      <c r="C47" s="314" t="s">
        <v>51</v>
      </c>
      <c r="D47" s="314" t="s">
        <v>51</v>
      </c>
      <c r="E47" s="3" t="s">
        <v>500</v>
      </c>
      <c r="G47" s="3" t="str">
        <f t="shared" si="8"/>
        <v>mega</v>
      </c>
      <c r="I47" s="3" t="str">
        <f t="shared" si="12"/>
        <v/>
      </c>
      <c r="J47" s="3" t="s">
        <v>21</v>
      </c>
      <c r="K47" s="3" t="s">
        <v>52</v>
      </c>
      <c r="L47" s="323">
        <v>43307</v>
      </c>
      <c r="M47" s="159">
        <f t="shared" si="13"/>
        <v>69.317818042128181</v>
      </c>
      <c r="N47" s="3" t="s">
        <v>474</v>
      </c>
      <c r="O47" s="3" t="s">
        <v>464</v>
      </c>
      <c r="P47" s="4">
        <v>61308</v>
      </c>
      <c r="Q47" s="5">
        <f t="shared" si="14"/>
        <v>1168</v>
      </c>
      <c r="R47" s="5"/>
    </row>
    <row r="48" spans="1:18" x14ac:dyDescent="0.25">
      <c r="A48" s="3">
        <v>41</v>
      </c>
      <c r="B48" s="4">
        <v>51723</v>
      </c>
      <c r="C48" s="322" t="s">
        <v>299</v>
      </c>
      <c r="D48" s="314" t="s">
        <v>299</v>
      </c>
      <c r="E48" s="3" t="s">
        <v>497</v>
      </c>
      <c r="G48" s="3" t="str">
        <f t="shared" si="8"/>
        <v>mega</v>
      </c>
      <c r="I48" s="3" t="str">
        <f t="shared" si="12"/>
        <v/>
      </c>
      <c r="J48" s="3" t="s">
        <v>21</v>
      </c>
      <c r="K48" s="3" t="s">
        <v>52</v>
      </c>
      <c r="L48" s="313">
        <v>33450</v>
      </c>
      <c r="M48" s="159">
        <f t="shared" si="13"/>
        <v>64.671422771300968</v>
      </c>
      <c r="N48" s="3" t="s">
        <v>472</v>
      </c>
      <c r="O48" s="3" t="s">
        <v>456</v>
      </c>
      <c r="P48" s="313">
        <v>49890.9</v>
      </c>
      <c r="Q48" s="5">
        <f t="shared" si="14"/>
        <v>1832.0999999999985</v>
      </c>
      <c r="R48" s="5"/>
    </row>
    <row r="49" spans="1:18" x14ac:dyDescent="0.25">
      <c r="A49" s="3">
        <v>42</v>
      </c>
      <c r="B49" s="4">
        <v>26707</v>
      </c>
      <c r="C49" s="3" t="s">
        <v>54</v>
      </c>
      <c r="D49" s="3" t="s">
        <v>54</v>
      </c>
      <c r="E49" s="3" t="s">
        <v>54</v>
      </c>
      <c r="G49" s="3" t="str">
        <f t="shared" si="8"/>
        <v/>
      </c>
      <c r="I49" s="3" t="str">
        <f t="shared" si="12"/>
        <v/>
      </c>
      <c r="J49" s="3" t="s">
        <v>21</v>
      </c>
      <c r="K49" s="3" t="s">
        <v>55</v>
      </c>
      <c r="L49" s="313">
        <v>7938</v>
      </c>
      <c r="M49" s="159">
        <f t="shared" si="13"/>
        <v>29.722544651215038</v>
      </c>
      <c r="N49" s="3" t="s">
        <v>475</v>
      </c>
      <c r="O49" s="3" t="s">
        <v>463</v>
      </c>
      <c r="P49" s="313">
        <v>22732.9</v>
      </c>
      <c r="Q49" s="5">
        <f t="shared" si="14"/>
        <v>3974.0999999999985</v>
      </c>
      <c r="R49" s="5"/>
    </row>
    <row r="50" spans="1:18" x14ac:dyDescent="0.25">
      <c r="A50" s="3">
        <v>43</v>
      </c>
      <c r="B50" s="4">
        <v>153381</v>
      </c>
      <c r="C50" s="322" t="s">
        <v>175</v>
      </c>
      <c r="D50" s="314" t="s">
        <v>175</v>
      </c>
      <c r="E50" s="3" t="s">
        <v>536</v>
      </c>
      <c r="G50" s="3" t="str">
        <f t="shared" si="8"/>
        <v>mega</v>
      </c>
      <c r="I50" s="3" t="str">
        <f t="shared" si="12"/>
        <v/>
      </c>
      <c r="J50" s="3" t="s">
        <v>4</v>
      </c>
      <c r="K50" s="3" t="s">
        <v>57</v>
      </c>
      <c r="L50" s="4">
        <v>33186</v>
      </c>
      <c r="M50" s="159">
        <f t="shared" si="13"/>
        <v>21.63631740567606</v>
      </c>
      <c r="N50" s="3" t="s">
        <v>476</v>
      </c>
      <c r="O50" s="3" t="s">
        <v>468</v>
      </c>
      <c r="P50" s="4">
        <v>131080.6</v>
      </c>
      <c r="Q50" s="5">
        <f t="shared" si="14"/>
        <v>22300.399999999994</v>
      </c>
      <c r="R50" s="5"/>
    </row>
    <row r="51" spans="1:18" x14ac:dyDescent="0.25">
      <c r="A51" s="3">
        <v>44</v>
      </c>
      <c r="B51" s="166">
        <v>1298</v>
      </c>
      <c r="C51" s="165" t="s">
        <v>60</v>
      </c>
      <c r="D51" s="165" t="s">
        <v>60</v>
      </c>
      <c r="E51" s="165"/>
      <c r="F51" s="165"/>
      <c r="G51" s="158" t="str">
        <f t="shared" si="8"/>
        <v/>
      </c>
      <c r="H51" s="326" t="str">
        <f t="shared" ref="H51:H56" si="15">IF(L51&lt;10000,IF(L51&gt;1000,"medium-sized",""))</f>
        <v/>
      </c>
      <c r="I51" s="158" t="str">
        <f t="shared" si="12"/>
        <v>minor</v>
      </c>
      <c r="J51" s="161" t="s">
        <v>4</v>
      </c>
      <c r="K51" s="158" t="s">
        <v>61</v>
      </c>
      <c r="L51" s="166">
        <v>489</v>
      </c>
      <c r="M51" s="159">
        <f t="shared" si="13"/>
        <v>37.673343605546997</v>
      </c>
      <c r="N51" s="3" t="s">
        <v>476</v>
      </c>
      <c r="O51" s="3" t="s">
        <v>468</v>
      </c>
      <c r="P51" s="4">
        <v>1263</v>
      </c>
      <c r="Q51" s="5">
        <f t="shared" si="14"/>
        <v>35</v>
      </c>
      <c r="R51" s="5"/>
    </row>
    <row r="52" spans="1:18" x14ac:dyDescent="0.25">
      <c r="A52" s="3">
        <v>45</v>
      </c>
      <c r="B52" s="166">
        <v>954</v>
      </c>
      <c r="C52" s="164" t="s">
        <v>62</v>
      </c>
      <c r="D52" s="164" t="s">
        <v>62</v>
      </c>
      <c r="E52" s="164"/>
      <c r="F52" s="164"/>
      <c r="G52" s="158" t="str">
        <f t="shared" si="8"/>
        <v/>
      </c>
      <c r="H52" s="326" t="str">
        <f t="shared" si="15"/>
        <v/>
      </c>
      <c r="I52" s="158" t="str">
        <f t="shared" si="12"/>
        <v>minor</v>
      </c>
      <c r="J52" s="161" t="s">
        <v>4</v>
      </c>
      <c r="K52" s="158" t="s">
        <v>63</v>
      </c>
      <c r="L52" s="170">
        <v>235</v>
      </c>
      <c r="M52" s="159">
        <f t="shared" si="13"/>
        <v>24.633123689727462</v>
      </c>
      <c r="N52" s="3" t="s">
        <v>476</v>
      </c>
      <c r="O52" s="3" t="s">
        <v>468</v>
      </c>
      <c r="P52" s="4">
        <v>888.1</v>
      </c>
      <c r="Q52" s="5">
        <f t="shared" si="14"/>
        <v>65.899999999999977</v>
      </c>
      <c r="R52" s="5"/>
    </row>
    <row r="53" spans="1:18" x14ac:dyDescent="0.25">
      <c r="A53" s="3">
        <v>46</v>
      </c>
      <c r="B53" s="166">
        <v>1823</v>
      </c>
      <c r="C53" s="162" t="s">
        <v>64</v>
      </c>
      <c r="D53" s="162" t="s">
        <v>64</v>
      </c>
      <c r="E53" s="162"/>
      <c r="F53" s="162"/>
      <c r="G53" s="158" t="str">
        <f t="shared" si="8"/>
        <v/>
      </c>
      <c r="H53" s="326" t="str">
        <f t="shared" si="15"/>
        <v/>
      </c>
      <c r="I53" s="158" t="str">
        <f t="shared" si="12"/>
        <v>minor</v>
      </c>
      <c r="J53" s="161" t="s">
        <v>4</v>
      </c>
      <c r="K53" s="158" t="s">
        <v>63</v>
      </c>
      <c r="L53" s="170">
        <v>382</v>
      </c>
      <c r="M53" s="159">
        <f t="shared" si="13"/>
        <v>20.954470652770159</v>
      </c>
      <c r="N53" s="3" t="s">
        <v>476</v>
      </c>
      <c r="O53" s="3" t="s">
        <v>468</v>
      </c>
      <c r="P53" s="4">
        <v>1385.8</v>
      </c>
      <c r="Q53" s="5">
        <f t="shared" si="14"/>
        <v>437.20000000000005</v>
      </c>
      <c r="R53" s="5"/>
    </row>
    <row r="54" spans="1:18" x14ac:dyDescent="0.25">
      <c r="A54" s="3">
        <v>47</v>
      </c>
      <c r="B54" s="167">
        <v>16612</v>
      </c>
      <c r="C54" s="318" t="s">
        <v>65</v>
      </c>
      <c r="D54" s="318" t="s">
        <v>65</v>
      </c>
      <c r="E54" s="18"/>
      <c r="F54" s="18"/>
      <c r="G54" s="13" t="str">
        <f t="shared" si="8"/>
        <v/>
      </c>
      <c r="H54" s="346" t="str">
        <f t="shared" si="15"/>
        <v>medium-sized</v>
      </c>
      <c r="I54" s="13" t="str">
        <f t="shared" si="12"/>
        <v/>
      </c>
      <c r="J54" s="14" t="s">
        <v>4</v>
      </c>
      <c r="K54" s="13" t="s">
        <v>61</v>
      </c>
      <c r="L54" s="320">
        <v>3831</v>
      </c>
      <c r="M54" s="159">
        <f t="shared" si="13"/>
        <v>23.061642186371298</v>
      </c>
      <c r="N54" s="3" t="s">
        <v>476</v>
      </c>
      <c r="O54" s="3" t="s">
        <v>468</v>
      </c>
      <c r="P54" s="4">
        <v>16054.5</v>
      </c>
      <c r="Q54" s="5">
        <f t="shared" si="14"/>
        <v>557.5</v>
      </c>
      <c r="R54" s="5"/>
    </row>
    <row r="55" spans="1:18" ht="12.75" customHeight="1" x14ac:dyDescent="0.25">
      <c r="A55" s="3">
        <v>48</v>
      </c>
      <c r="B55" s="167">
        <v>3264</v>
      </c>
      <c r="C55" s="21" t="s">
        <v>66</v>
      </c>
      <c r="D55" s="21" t="s">
        <v>66</v>
      </c>
      <c r="E55" s="21"/>
      <c r="F55" s="21"/>
      <c r="G55" s="13" t="str">
        <f t="shared" si="8"/>
        <v/>
      </c>
      <c r="H55" s="346" t="str">
        <f t="shared" si="15"/>
        <v>medium-sized</v>
      </c>
      <c r="I55" s="13" t="str">
        <f t="shared" si="12"/>
        <v/>
      </c>
      <c r="J55" s="14" t="s">
        <v>4</v>
      </c>
      <c r="K55" s="13" t="s">
        <v>67</v>
      </c>
      <c r="L55" s="24">
        <v>1313</v>
      </c>
      <c r="M55" s="159">
        <f t="shared" si="13"/>
        <v>40.22671568627451</v>
      </c>
      <c r="N55" s="3" t="s">
        <v>476</v>
      </c>
      <c r="O55" s="3" t="s">
        <v>468</v>
      </c>
      <c r="P55" s="4">
        <v>3116.3</v>
      </c>
      <c r="Q55" s="5">
        <f t="shared" si="14"/>
        <v>147.69999999999982</v>
      </c>
      <c r="R55" s="5"/>
    </row>
    <row r="56" spans="1:18" x14ac:dyDescent="0.25">
      <c r="A56" s="3">
        <v>49</v>
      </c>
      <c r="B56" s="167">
        <v>21090</v>
      </c>
      <c r="C56" s="321" t="s">
        <v>68</v>
      </c>
      <c r="D56" s="321" t="s">
        <v>68</v>
      </c>
      <c r="E56" s="19"/>
      <c r="F56" s="19"/>
      <c r="G56" s="13" t="str">
        <f t="shared" si="8"/>
        <v/>
      </c>
      <c r="H56" s="346" t="str">
        <f t="shared" si="15"/>
        <v>medium-sized</v>
      </c>
      <c r="I56" s="13" t="str">
        <f t="shared" si="12"/>
        <v/>
      </c>
      <c r="J56" s="14" t="s">
        <v>4</v>
      </c>
      <c r="K56" s="13" t="s">
        <v>67</v>
      </c>
      <c r="L56" s="320">
        <v>6094</v>
      </c>
      <c r="M56" s="159">
        <f t="shared" si="13"/>
        <v>28.895211000474159</v>
      </c>
      <c r="N56" s="3" t="s">
        <v>476</v>
      </c>
      <c r="O56" s="3" t="s">
        <v>468</v>
      </c>
      <c r="P56" s="313">
        <v>20294</v>
      </c>
      <c r="Q56" s="5">
        <f t="shared" si="14"/>
        <v>796</v>
      </c>
      <c r="R56" s="5"/>
    </row>
    <row r="57" spans="1:18" ht="17.25" customHeight="1" x14ac:dyDescent="0.25">
      <c r="A57" s="3">
        <v>50</v>
      </c>
      <c r="B57" s="4">
        <v>60003</v>
      </c>
      <c r="C57" s="314" t="s">
        <v>525</v>
      </c>
      <c r="D57" s="314" t="s">
        <v>525</v>
      </c>
      <c r="E57" s="3" t="s">
        <v>524</v>
      </c>
      <c r="G57" s="3" t="str">
        <f t="shared" si="8"/>
        <v>mega</v>
      </c>
      <c r="I57" s="3" t="str">
        <f t="shared" si="12"/>
        <v/>
      </c>
      <c r="J57" s="3" t="s">
        <v>4</v>
      </c>
      <c r="K57" s="3" t="s">
        <v>67</v>
      </c>
      <c r="L57" s="313">
        <v>18387</v>
      </c>
      <c r="M57" s="159">
        <f t="shared" si="13"/>
        <v>30.643467826608671</v>
      </c>
      <c r="N57" s="3" t="s">
        <v>476</v>
      </c>
      <c r="O57" s="3" t="s">
        <v>468</v>
      </c>
      <c r="P57" s="4">
        <v>42956</v>
      </c>
      <c r="Q57" s="5">
        <f t="shared" si="14"/>
        <v>17047</v>
      </c>
      <c r="R57" s="5"/>
    </row>
    <row r="58" spans="1:18" x14ac:dyDescent="0.25">
      <c r="A58" s="3">
        <v>51</v>
      </c>
      <c r="B58" s="167">
        <v>2249</v>
      </c>
      <c r="C58" s="21" t="s">
        <v>70</v>
      </c>
      <c r="D58" s="21" t="s">
        <v>70</v>
      </c>
      <c r="E58" s="21"/>
      <c r="F58" s="21"/>
      <c r="G58" s="13" t="str">
        <f t="shared" ref="G58:G89" si="16">IF(L58&gt;10000,"mega","")</f>
        <v/>
      </c>
      <c r="H58" s="346" t="str">
        <f t="shared" ref="H58:H64" si="17">IF(L58&lt;10000,IF(L58&gt;1000,"medium-sized",""))</f>
        <v>medium-sized</v>
      </c>
      <c r="I58" s="13" t="str">
        <f t="shared" si="12"/>
        <v/>
      </c>
      <c r="J58" s="14" t="s">
        <v>4</v>
      </c>
      <c r="K58" s="13" t="s">
        <v>67</v>
      </c>
      <c r="L58" s="167">
        <v>1549.6</v>
      </c>
      <c r="M58" s="159">
        <f t="shared" si="13"/>
        <v>68.901734104046241</v>
      </c>
      <c r="N58" s="3" t="s">
        <v>476</v>
      </c>
      <c r="O58" s="3" t="s">
        <v>468</v>
      </c>
      <c r="P58" s="4">
        <v>2244.4</v>
      </c>
      <c r="Q58" s="5">
        <f t="shared" si="14"/>
        <v>4.5999999999999091</v>
      </c>
      <c r="R58" s="5"/>
    </row>
    <row r="59" spans="1:18" x14ac:dyDescent="0.25">
      <c r="A59" s="3">
        <v>52</v>
      </c>
      <c r="B59" s="167">
        <v>9454</v>
      </c>
      <c r="C59" s="345" t="s">
        <v>71</v>
      </c>
      <c r="D59" s="17"/>
      <c r="E59" s="17"/>
      <c r="F59" s="17"/>
      <c r="G59" s="13" t="str">
        <f t="shared" si="16"/>
        <v/>
      </c>
      <c r="H59" s="346" t="str">
        <f t="shared" si="17"/>
        <v>medium-sized</v>
      </c>
      <c r="I59" s="13" t="str">
        <f t="shared" si="12"/>
        <v/>
      </c>
      <c r="J59" s="14" t="s">
        <v>4</v>
      </c>
      <c r="K59" s="13" t="s">
        <v>72</v>
      </c>
      <c r="L59" s="167">
        <v>3532</v>
      </c>
      <c r="M59" s="159">
        <f t="shared" si="13"/>
        <v>37.359847683520201</v>
      </c>
      <c r="N59" s="3" t="s">
        <v>476</v>
      </c>
      <c r="O59" s="3" t="s">
        <v>468</v>
      </c>
      <c r="P59" s="4">
        <v>7373.2</v>
      </c>
      <c r="Q59" s="5">
        <f t="shared" si="14"/>
        <v>2080.8000000000002</v>
      </c>
      <c r="R59" s="5"/>
    </row>
    <row r="60" spans="1:18" x14ac:dyDescent="0.25">
      <c r="A60" s="3">
        <v>53</v>
      </c>
      <c r="B60" s="167">
        <v>7279</v>
      </c>
      <c r="C60" s="17" t="s">
        <v>73</v>
      </c>
      <c r="D60" s="17" t="s">
        <v>73</v>
      </c>
      <c r="E60" s="17"/>
      <c r="F60" s="17"/>
      <c r="G60" s="13" t="str">
        <f t="shared" si="16"/>
        <v/>
      </c>
      <c r="H60" s="346" t="str">
        <f t="shared" si="17"/>
        <v>medium-sized</v>
      </c>
      <c r="I60" s="13" t="str">
        <f t="shared" si="12"/>
        <v/>
      </c>
      <c r="J60" s="14" t="s">
        <v>4</v>
      </c>
      <c r="K60" s="13" t="s">
        <v>67</v>
      </c>
      <c r="L60" s="167">
        <v>1185</v>
      </c>
      <c r="M60" s="159">
        <f t="shared" si="13"/>
        <v>16.279708751202087</v>
      </c>
      <c r="N60" s="3" t="s">
        <v>476</v>
      </c>
      <c r="O60" s="3" t="s">
        <v>468</v>
      </c>
      <c r="P60" s="4">
        <v>5609</v>
      </c>
      <c r="Q60" s="5">
        <f t="shared" si="14"/>
        <v>1670</v>
      </c>
      <c r="R60" s="5"/>
    </row>
    <row r="61" spans="1:18" x14ac:dyDescent="0.25">
      <c r="A61" s="3">
        <v>54</v>
      </c>
      <c r="B61" s="167">
        <v>10655</v>
      </c>
      <c r="C61" s="18" t="s">
        <v>176</v>
      </c>
      <c r="D61" s="18"/>
      <c r="E61" s="18"/>
      <c r="F61" s="18"/>
      <c r="G61" s="13" t="str">
        <f t="shared" si="16"/>
        <v/>
      </c>
      <c r="H61" s="346" t="str">
        <f t="shared" si="17"/>
        <v>medium-sized</v>
      </c>
      <c r="I61" s="13" t="str">
        <f t="shared" si="12"/>
        <v/>
      </c>
      <c r="J61" s="14" t="s">
        <v>4</v>
      </c>
      <c r="K61" s="13" t="s">
        <v>67</v>
      </c>
      <c r="L61" s="167">
        <v>1958</v>
      </c>
      <c r="M61" s="159">
        <f t="shared" si="13"/>
        <v>18.376349131862977</v>
      </c>
      <c r="N61" s="3" t="s">
        <v>476</v>
      </c>
      <c r="O61" s="3" t="s">
        <v>468</v>
      </c>
      <c r="P61" s="4">
        <v>7523.8</v>
      </c>
      <c r="Q61" s="5">
        <f t="shared" si="14"/>
        <v>3131.2</v>
      </c>
      <c r="R61" s="5"/>
    </row>
    <row r="62" spans="1:18" x14ac:dyDescent="0.25">
      <c r="A62" s="3">
        <v>55</v>
      </c>
      <c r="B62" s="167">
        <v>23104</v>
      </c>
      <c r="C62" s="318" t="s">
        <v>528</v>
      </c>
      <c r="D62" s="318" t="s">
        <v>528</v>
      </c>
      <c r="E62" s="18"/>
      <c r="F62" s="18"/>
      <c r="G62" s="13" t="str">
        <f t="shared" si="16"/>
        <v/>
      </c>
      <c r="H62" s="346" t="str">
        <f t="shared" si="17"/>
        <v>medium-sized</v>
      </c>
      <c r="I62" s="13" t="str">
        <f t="shared" si="12"/>
        <v/>
      </c>
      <c r="J62" s="14" t="s">
        <v>4</v>
      </c>
      <c r="K62" s="13" t="s">
        <v>67</v>
      </c>
      <c r="L62" s="316">
        <v>8217</v>
      </c>
      <c r="M62" s="159">
        <f t="shared" si="13"/>
        <v>35.56527008310249</v>
      </c>
      <c r="N62" s="3" t="s">
        <v>476</v>
      </c>
      <c r="O62" s="3" t="s">
        <v>468</v>
      </c>
      <c r="P62" s="4">
        <v>22736.2</v>
      </c>
      <c r="Q62" s="5">
        <f t="shared" si="14"/>
        <v>367.79999999999927</v>
      </c>
      <c r="R62" s="5"/>
    </row>
    <row r="63" spans="1:18" x14ac:dyDescent="0.25">
      <c r="A63" s="3">
        <v>56</v>
      </c>
      <c r="B63" s="167">
        <v>9566</v>
      </c>
      <c r="C63" s="345" t="s">
        <v>77</v>
      </c>
      <c r="D63" s="345" t="s">
        <v>77</v>
      </c>
      <c r="E63" s="17"/>
      <c r="F63" s="17"/>
      <c r="G63" s="13" t="str">
        <f t="shared" si="16"/>
        <v/>
      </c>
      <c r="H63" s="346" t="str">
        <f t="shared" si="17"/>
        <v>medium-sized</v>
      </c>
      <c r="I63" s="13" t="str">
        <f t="shared" si="12"/>
        <v/>
      </c>
      <c r="J63" s="14" t="s">
        <v>4</v>
      </c>
      <c r="K63" s="13" t="s">
        <v>76</v>
      </c>
      <c r="L63" s="167">
        <v>1331.5</v>
      </c>
      <c r="M63" s="159">
        <f t="shared" si="13"/>
        <v>13.919088438218692</v>
      </c>
      <c r="N63" s="3" t="s">
        <v>476</v>
      </c>
      <c r="O63" s="3" t="s">
        <v>468</v>
      </c>
      <c r="P63" s="4">
        <v>8133.6</v>
      </c>
      <c r="Q63" s="5">
        <f t="shared" si="14"/>
        <v>1432.3999999999996</v>
      </c>
      <c r="R63" s="5"/>
    </row>
    <row r="64" spans="1:18" x14ac:dyDescent="0.25">
      <c r="A64" s="3">
        <v>57</v>
      </c>
      <c r="B64" s="167">
        <v>4010</v>
      </c>
      <c r="C64" s="17" t="s">
        <v>79</v>
      </c>
      <c r="D64" s="17" t="s">
        <v>79</v>
      </c>
      <c r="E64" s="17"/>
      <c r="F64" s="17"/>
      <c r="G64" s="13" t="str">
        <f t="shared" si="16"/>
        <v/>
      </c>
      <c r="H64" s="346" t="str">
        <f t="shared" si="17"/>
        <v>medium-sized</v>
      </c>
      <c r="I64" s="13" t="str">
        <f t="shared" si="12"/>
        <v/>
      </c>
      <c r="J64" s="14" t="s">
        <v>4</v>
      </c>
      <c r="K64" s="13" t="s">
        <v>67</v>
      </c>
      <c r="L64" s="167">
        <v>1478</v>
      </c>
      <c r="M64" s="159">
        <f t="shared" si="13"/>
        <v>36.857855361596009</v>
      </c>
      <c r="N64" s="3" t="s">
        <v>476</v>
      </c>
      <c r="O64" s="3" t="s">
        <v>468</v>
      </c>
      <c r="P64" s="4">
        <v>3037.5</v>
      </c>
      <c r="Q64" s="5">
        <f t="shared" si="14"/>
        <v>972.5</v>
      </c>
      <c r="R64" s="5"/>
    </row>
    <row r="65" spans="1:18" x14ac:dyDescent="0.25">
      <c r="A65" s="3">
        <v>58</v>
      </c>
      <c r="B65" s="4">
        <v>112427</v>
      </c>
      <c r="C65" s="314" t="s">
        <v>81</v>
      </c>
      <c r="D65" s="314" t="s">
        <v>81</v>
      </c>
      <c r="E65" s="3" t="s">
        <v>520</v>
      </c>
      <c r="G65" s="3" t="str">
        <f t="shared" si="16"/>
        <v>mega</v>
      </c>
      <c r="I65" s="3" t="str">
        <f t="shared" si="12"/>
        <v/>
      </c>
      <c r="J65" s="3" t="s">
        <v>4</v>
      </c>
      <c r="K65" s="3" t="s">
        <v>67</v>
      </c>
      <c r="L65" s="313">
        <v>32591</v>
      </c>
      <c r="M65" s="159">
        <f t="shared" si="13"/>
        <v>28.988588150533236</v>
      </c>
      <c r="N65" s="3" t="s">
        <v>476</v>
      </c>
      <c r="O65" s="3" t="s">
        <v>468</v>
      </c>
      <c r="P65" s="4">
        <v>95605.8</v>
      </c>
      <c r="Q65" s="5">
        <f t="shared" si="14"/>
        <v>16821.199999999997</v>
      </c>
      <c r="R65" s="5"/>
    </row>
    <row r="66" spans="1:18" x14ac:dyDescent="0.25">
      <c r="A66" s="3">
        <v>59</v>
      </c>
      <c r="B66" s="4">
        <v>27754</v>
      </c>
      <c r="C66" s="333" t="s">
        <v>82</v>
      </c>
      <c r="D66" s="333" t="s">
        <v>82</v>
      </c>
      <c r="G66" s="3" t="str">
        <f t="shared" si="16"/>
        <v>mega</v>
      </c>
      <c r="I66" s="3" t="str">
        <f t="shared" si="12"/>
        <v/>
      </c>
      <c r="J66" s="3" t="s">
        <v>4</v>
      </c>
      <c r="K66" s="3" t="s">
        <v>83</v>
      </c>
      <c r="L66" s="334">
        <v>14156</v>
      </c>
      <c r="M66" s="159">
        <f t="shared" si="13"/>
        <v>51.005260502990559</v>
      </c>
      <c r="N66" s="3" t="s">
        <v>474</v>
      </c>
      <c r="O66" s="3" t="s">
        <v>467</v>
      </c>
      <c r="P66" s="4">
        <v>26544.7</v>
      </c>
      <c r="Q66" s="5">
        <f t="shared" si="14"/>
        <v>1209.2999999999993</v>
      </c>
      <c r="R66" s="5"/>
    </row>
    <row r="67" spans="1:18" x14ac:dyDescent="0.25">
      <c r="A67" s="3">
        <v>60</v>
      </c>
      <c r="B67" s="167">
        <v>2883</v>
      </c>
      <c r="C67" s="13" t="s">
        <v>85</v>
      </c>
      <c r="D67" s="13" t="s">
        <v>85</v>
      </c>
      <c r="E67" s="13"/>
      <c r="F67" s="13"/>
      <c r="G67" s="13" t="str">
        <f t="shared" si="16"/>
        <v/>
      </c>
      <c r="H67" s="346" t="str">
        <f t="shared" ref="H67:H87" si="18">IF(L67&lt;10000,IF(L67&gt;1000,"medium-sized",""))</f>
        <v/>
      </c>
      <c r="I67" s="13" t="str">
        <f t="shared" si="12"/>
        <v>minor</v>
      </c>
      <c r="J67" s="14" t="s">
        <v>4</v>
      </c>
      <c r="K67" s="13" t="s">
        <v>86</v>
      </c>
      <c r="L67" s="167">
        <v>894</v>
      </c>
      <c r="M67" s="159">
        <f t="shared" si="13"/>
        <v>31.009365244536941</v>
      </c>
      <c r="N67" s="3" t="s">
        <v>476</v>
      </c>
      <c r="O67" s="3" t="s">
        <v>468</v>
      </c>
      <c r="P67" s="4">
        <v>1976.5</v>
      </c>
      <c r="Q67" s="5">
        <f t="shared" si="14"/>
        <v>906.5</v>
      </c>
      <c r="R67" s="5"/>
    </row>
    <row r="68" spans="1:18" x14ac:dyDescent="0.25">
      <c r="A68" s="3">
        <v>61</v>
      </c>
      <c r="B68" s="167">
        <v>9557</v>
      </c>
      <c r="C68" s="319" t="s">
        <v>87</v>
      </c>
      <c r="D68" s="319" t="s">
        <v>87</v>
      </c>
      <c r="E68" s="13"/>
      <c r="F68" s="13"/>
      <c r="G68" s="13" t="str">
        <f t="shared" si="16"/>
        <v/>
      </c>
      <c r="H68" s="346" t="str">
        <f t="shared" si="18"/>
        <v>medium-sized</v>
      </c>
      <c r="I68" s="13" t="str">
        <f t="shared" si="12"/>
        <v/>
      </c>
      <c r="J68" s="14" t="s">
        <v>4</v>
      </c>
      <c r="K68" s="13" t="s">
        <v>17</v>
      </c>
      <c r="L68" s="316">
        <v>7392</v>
      </c>
      <c r="M68" s="159">
        <f t="shared" si="13"/>
        <v>77.346447630009422</v>
      </c>
      <c r="N68" s="3" t="s">
        <v>476</v>
      </c>
      <c r="O68" s="3" t="s">
        <v>468</v>
      </c>
      <c r="P68" s="4">
        <v>9310.7999999999993</v>
      </c>
      <c r="Q68" s="5">
        <f t="shared" si="14"/>
        <v>246.20000000000073</v>
      </c>
      <c r="R68" s="5"/>
    </row>
    <row r="69" spans="1:18" x14ac:dyDescent="0.25">
      <c r="A69" s="3">
        <v>62</v>
      </c>
      <c r="B69" s="167">
        <v>2327</v>
      </c>
      <c r="C69" s="16" t="s">
        <v>139</v>
      </c>
      <c r="D69" s="16" t="s">
        <v>139</v>
      </c>
      <c r="E69" s="16"/>
      <c r="F69" s="16"/>
      <c r="G69" s="13" t="str">
        <f t="shared" si="16"/>
        <v/>
      </c>
      <c r="H69" s="346" t="str">
        <f t="shared" si="18"/>
        <v>medium-sized</v>
      </c>
      <c r="I69" s="13" t="str">
        <f t="shared" si="12"/>
        <v/>
      </c>
      <c r="J69" s="13" t="s">
        <v>7</v>
      </c>
      <c r="K69" s="13" t="s">
        <v>15</v>
      </c>
      <c r="L69" s="324">
        <v>1809</v>
      </c>
      <c r="M69" s="159">
        <f t="shared" si="13"/>
        <v>77.739578856897296</v>
      </c>
      <c r="N69" s="3" t="s">
        <v>472</v>
      </c>
      <c r="O69" s="3" t="s">
        <v>457</v>
      </c>
      <c r="P69" s="4">
        <v>2304.6999999999998</v>
      </c>
      <c r="Q69" s="5">
        <f t="shared" si="14"/>
        <v>22.300000000000182</v>
      </c>
      <c r="R69" s="5"/>
    </row>
    <row r="70" spans="1:18" x14ac:dyDescent="0.25">
      <c r="A70" s="3">
        <v>63</v>
      </c>
      <c r="B70" s="166">
        <v>604</v>
      </c>
      <c r="C70" s="160" t="s">
        <v>140</v>
      </c>
      <c r="D70" s="160" t="s">
        <v>140</v>
      </c>
      <c r="E70" s="160"/>
      <c r="F70" s="160"/>
      <c r="G70" s="158" t="str">
        <f t="shared" si="16"/>
        <v/>
      </c>
      <c r="H70" s="326" t="str">
        <f t="shared" si="18"/>
        <v/>
      </c>
      <c r="I70" s="158" t="str">
        <f t="shared" si="12"/>
        <v>minor</v>
      </c>
      <c r="J70" s="158" t="s">
        <v>7</v>
      </c>
      <c r="K70" s="158" t="s">
        <v>15</v>
      </c>
      <c r="L70" s="325">
        <v>566.31960000000004</v>
      </c>
      <c r="M70" s="159">
        <f t="shared" si="13"/>
        <v>93.761523178807963</v>
      </c>
      <c r="N70" s="3" t="s">
        <v>472</v>
      </c>
      <c r="O70" s="3" t="s">
        <v>456</v>
      </c>
      <c r="P70" s="4">
        <v>596.6</v>
      </c>
      <c r="Q70" s="5">
        <f t="shared" si="14"/>
        <v>7.3999999999999773</v>
      </c>
      <c r="R70" s="5"/>
    </row>
    <row r="71" spans="1:18" x14ac:dyDescent="0.25">
      <c r="A71" s="3">
        <v>64</v>
      </c>
      <c r="B71" s="167">
        <v>6447</v>
      </c>
      <c r="C71" s="16" t="s">
        <v>183</v>
      </c>
      <c r="D71" s="16" t="s">
        <v>183</v>
      </c>
      <c r="E71" s="16"/>
      <c r="F71" s="16"/>
      <c r="G71" s="13" t="str">
        <f t="shared" si="16"/>
        <v/>
      </c>
      <c r="H71" s="346" t="str">
        <f t="shared" si="18"/>
        <v>medium-sized</v>
      </c>
      <c r="I71" s="13" t="str">
        <f t="shared" si="12"/>
        <v/>
      </c>
      <c r="J71" s="13" t="s">
        <v>7</v>
      </c>
      <c r="K71" s="13" t="s">
        <v>15</v>
      </c>
      <c r="L71" s="324">
        <v>4576</v>
      </c>
      <c r="M71" s="159">
        <f t="shared" si="13"/>
        <v>70.978749806111367</v>
      </c>
      <c r="N71" s="3" t="s">
        <v>472</v>
      </c>
      <c r="O71" s="3" t="s">
        <v>456</v>
      </c>
      <c r="P71" s="4">
        <v>6430.4</v>
      </c>
      <c r="Q71" s="5">
        <f t="shared" si="14"/>
        <v>16.600000000000364</v>
      </c>
      <c r="R71" s="5"/>
    </row>
    <row r="72" spans="1:18" x14ac:dyDescent="0.25">
      <c r="A72" s="3">
        <v>65</v>
      </c>
      <c r="B72" s="166">
        <v>639</v>
      </c>
      <c r="C72" s="160" t="s">
        <v>141</v>
      </c>
      <c r="D72" s="160" t="s">
        <v>141</v>
      </c>
      <c r="E72" s="160"/>
      <c r="F72" s="160"/>
      <c r="G72" s="158" t="str">
        <f t="shared" si="16"/>
        <v/>
      </c>
      <c r="H72" s="326" t="str">
        <f t="shared" si="18"/>
        <v/>
      </c>
      <c r="I72" s="158" t="str">
        <f t="shared" si="12"/>
        <v>minor</v>
      </c>
      <c r="J72" s="158" t="s">
        <v>7</v>
      </c>
      <c r="K72" s="158" t="s">
        <v>15</v>
      </c>
      <c r="L72" s="325">
        <v>622.69560000000001</v>
      </c>
      <c r="M72" s="159">
        <f t="shared" si="13"/>
        <v>97.448450704225351</v>
      </c>
      <c r="N72" s="3" t="s">
        <v>472</v>
      </c>
      <c r="O72" s="3" t="s">
        <v>456</v>
      </c>
      <c r="P72" s="4">
        <v>639.29999999999995</v>
      </c>
      <c r="Q72" s="5">
        <f t="shared" si="14"/>
        <v>-0.29999999999995453</v>
      </c>
      <c r="R72" s="5"/>
    </row>
    <row r="73" spans="1:18" x14ac:dyDescent="0.25">
      <c r="A73" s="3">
        <v>66</v>
      </c>
      <c r="B73" s="166">
        <v>624</v>
      </c>
      <c r="C73" s="160" t="s">
        <v>142</v>
      </c>
      <c r="D73" s="160" t="s">
        <v>142</v>
      </c>
      <c r="E73" s="160"/>
      <c r="F73" s="160"/>
      <c r="G73" s="158" t="str">
        <f t="shared" si="16"/>
        <v/>
      </c>
      <c r="H73" s="326" t="str">
        <f t="shared" si="18"/>
        <v/>
      </c>
      <c r="I73" s="158" t="str">
        <f t="shared" si="12"/>
        <v>minor</v>
      </c>
      <c r="J73" s="158" t="s">
        <v>7</v>
      </c>
      <c r="K73" s="158" t="s">
        <v>15</v>
      </c>
      <c r="L73" s="325">
        <v>545.46209999999996</v>
      </c>
      <c r="M73" s="159">
        <f t="shared" si="13"/>
        <v>87.413798076923072</v>
      </c>
      <c r="N73" s="3" t="s">
        <v>472</v>
      </c>
      <c r="O73" s="3" t="s">
        <v>456</v>
      </c>
      <c r="P73" s="4">
        <v>626</v>
      </c>
      <c r="Q73" s="5">
        <f t="shared" si="14"/>
        <v>-2</v>
      </c>
      <c r="R73" s="5"/>
    </row>
    <row r="74" spans="1:18" x14ac:dyDescent="0.25">
      <c r="A74" s="3">
        <v>67</v>
      </c>
      <c r="B74" s="166">
        <v>558</v>
      </c>
      <c r="C74" s="160" t="s">
        <v>143</v>
      </c>
      <c r="D74" s="160" t="s">
        <v>143</v>
      </c>
      <c r="E74" s="160"/>
      <c r="F74" s="160"/>
      <c r="G74" s="158" t="str">
        <f t="shared" si="16"/>
        <v/>
      </c>
      <c r="H74" s="326" t="str">
        <f t="shared" si="18"/>
        <v/>
      </c>
      <c r="I74" s="158" t="str">
        <f t="shared" si="12"/>
        <v>minor</v>
      </c>
      <c r="J74" s="158" t="s">
        <v>7</v>
      </c>
      <c r="K74" s="158" t="s">
        <v>15</v>
      </c>
      <c r="L74" s="325">
        <v>518.65110000000004</v>
      </c>
      <c r="M74" s="159">
        <f t="shared" si="13"/>
        <v>92.948225806451617</v>
      </c>
      <c r="N74" s="3" t="s">
        <v>472</v>
      </c>
      <c r="O74" s="3" t="s">
        <v>456</v>
      </c>
      <c r="P74" s="4">
        <v>558</v>
      </c>
      <c r="Q74" s="5">
        <f t="shared" si="14"/>
        <v>0</v>
      </c>
      <c r="R74" s="5"/>
    </row>
    <row r="75" spans="1:18" x14ac:dyDescent="0.25">
      <c r="A75" s="3">
        <v>68</v>
      </c>
      <c r="B75" s="167">
        <v>1517</v>
      </c>
      <c r="C75" s="20" t="s">
        <v>144</v>
      </c>
      <c r="D75" s="20" t="s">
        <v>144</v>
      </c>
      <c r="E75" s="20"/>
      <c r="F75" s="20"/>
      <c r="G75" s="13" t="str">
        <f t="shared" si="16"/>
        <v/>
      </c>
      <c r="H75" s="346" t="str">
        <f t="shared" si="18"/>
        <v>medium-sized</v>
      </c>
      <c r="I75" s="13" t="str">
        <f t="shared" si="12"/>
        <v/>
      </c>
      <c r="J75" s="13" t="s">
        <v>4</v>
      </c>
      <c r="K75" s="13" t="s">
        <v>15</v>
      </c>
      <c r="L75" s="324">
        <v>1246</v>
      </c>
      <c r="M75" s="159">
        <f t="shared" si="13"/>
        <v>82.135794330916283</v>
      </c>
      <c r="N75" s="3" t="s">
        <v>472</v>
      </c>
      <c r="O75" s="3" t="s">
        <v>456</v>
      </c>
      <c r="P75" s="4">
        <v>1456.1</v>
      </c>
      <c r="Q75" s="5">
        <f t="shared" si="14"/>
        <v>60.900000000000091</v>
      </c>
      <c r="R75" s="5"/>
    </row>
    <row r="76" spans="1:18" x14ac:dyDescent="0.25">
      <c r="A76" s="3">
        <v>69</v>
      </c>
      <c r="B76" s="167">
        <v>1856</v>
      </c>
      <c r="C76" s="16" t="s">
        <v>146</v>
      </c>
      <c r="D76" s="16" t="s">
        <v>146</v>
      </c>
      <c r="E76" s="16"/>
      <c r="F76" s="16"/>
      <c r="G76" s="13" t="str">
        <f t="shared" si="16"/>
        <v/>
      </c>
      <c r="H76" s="346" t="str">
        <f t="shared" si="18"/>
        <v>medium-sized</v>
      </c>
      <c r="I76" s="13" t="str">
        <f t="shared" si="12"/>
        <v/>
      </c>
      <c r="J76" s="13" t="s">
        <v>4</v>
      </c>
      <c r="K76" s="13" t="s">
        <v>15</v>
      </c>
      <c r="L76" s="324">
        <v>1181</v>
      </c>
      <c r="M76" s="159">
        <f t="shared" si="13"/>
        <v>63.631465517241381</v>
      </c>
      <c r="N76" s="3" t="s">
        <v>472</v>
      </c>
      <c r="O76" s="3" t="s">
        <v>456</v>
      </c>
      <c r="P76" s="4">
        <v>1777</v>
      </c>
      <c r="Q76" s="5">
        <f t="shared" si="14"/>
        <v>79</v>
      </c>
      <c r="R76" s="5"/>
    </row>
    <row r="77" spans="1:18" x14ac:dyDescent="0.25">
      <c r="A77" s="3">
        <v>70</v>
      </c>
      <c r="B77" s="167">
        <v>5416</v>
      </c>
      <c r="C77" s="332" t="s">
        <v>151</v>
      </c>
      <c r="D77" s="332" t="s">
        <v>151</v>
      </c>
      <c r="E77" s="25"/>
      <c r="F77" s="25"/>
      <c r="G77" s="25" t="str">
        <f t="shared" si="16"/>
        <v/>
      </c>
      <c r="H77" s="351" t="str">
        <f t="shared" si="18"/>
        <v>medium-sized</v>
      </c>
      <c r="I77" s="25" t="str">
        <f t="shared" ref="I77:I102" si="19">IF(L77&lt;1000,"minor","")</f>
        <v/>
      </c>
      <c r="J77" s="25" t="s">
        <v>4</v>
      </c>
      <c r="K77" s="25" t="s">
        <v>15</v>
      </c>
      <c r="L77" s="327">
        <v>2273.1111000000001</v>
      </c>
      <c r="M77" s="159">
        <f t="shared" si="13"/>
        <v>41.970293574593796</v>
      </c>
      <c r="N77" s="3" t="s">
        <v>472</v>
      </c>
      <c r="O77" s="3" t="s">
        <v>456</v>
      </c>
      <c r="P77" s="4">
        <v>5054</v>
      </c>
      <c r="Q77" s="5">
        <f t="shared" si="14"/>
        <v>362</v>
      </c>
      <c r="R77" s="5"/>
    </row>
    <row r="78" spans="1:18" x14ac:dyDescent="0.25">
      <c r="A78" s="3">
        <v>71</v>
      </c>
      <c r="B78" s="167">
        <v>11068</v>
      </c>
      <c r="C78" s="332" t="s">
        <v>154</v>
      </c>
      <c r="D78" s="332" t="s">
        <v>154</v>
      </c>
      <c r="E78" s="25"/>
      <c r="F78" s="25"/>
      <c r="G78" s="25" t="str">
        <f t="shared" si="16"/>
        <v/>
      </c>
      <c r="H78" s="351" t="str">
        <f t="shared" si="18"/>
        <v>medium-sized</v>
      </c>
      <c r="I78" s="25" t="str">
        <f t="shared" si="19"/>
        <v/>
      </c>
      <c r="J78" s="25" t="s">
        <v>4</v>
      </c>
      <c r="K78" s="25" t="s">
        <v>15</v>
      </c>
      <c r="L78" s="327">
        <v>8719</v>
      </c>
      <c r="M78" s="159">
        <f t="shared" si="13"/>
        <v>78.776653415251175</v>
      </c>
      <c r="N78" s="3" t="s">
        <v>472</v>
      </c>
      <c r="O78" s="3" t="s">
        <v>456</v>
      </c>
      <c r="P78" s="4">
        <v>10869</v>
      </c>
      <c r="Q78" s="5">
        <f t="shared" si="14"/>
        <v>199</v>
      </c>
      <c r="R78" s="5"/>
    </row>
    <row r="79" spans="1:18" x14ac:dyDescent="0.25">
      <c r="A79" s="3">
        <v>72</v>
      </c>
      <c r="B79" s="167">
        <v>3450</v>
      </c>
      <c r="C79" s="13" t="s">
        <v>153</v>
      </c>
      <c r="D79" s="13" t="s">
        <v>153</v>
      </c>
      <c r="E79" s="13"/>
      <c r="F79" s="13"/>
      <c r="G79" s="13" t="str">
        <f t="shared" si="16"/>
        <v/>
      </c>
      <c r="H79" s="346" t="str">
        <f t="shared" si="18"/>
        <v>medium-sized</v>
      </c>
      <c r="I79" s="13" t="str">
        <f t="shared" si="19"/>
        <v/>
      </c>
      <c r="J79" s="13" t="s">
        <v>4</v>
      </c>
      <c r="K79" s="13" t="s">
        <v>15</v>
      </c>
      <c r="L79" s="324">
        <v>3115.7703000000001</v>
      </c>
      <c r="M79" s="159">
        <f t="shared" si="13"/>
        <v>90.312182608695664</v>
      </c>
      <c r="N79" s="3" t="s">
        <v>472</v>
      </c>
      <c r="O79" s="3" t="s">
        <v>456</v>
      </c>
      <c r="P79" s="4">
        <v>3442</v>
      </c>
      <c r="Q79" s="5">
        <f t="shared" si="14"/>
        <v>8</v>
      </c>
      <c r="R79" s="5"/>
    </row>
    <row r="80" spans="1:18" x14ac:dyDescent="0.25">
      <c r="A80" s="3">
        <v>73</v>
      </c>
      <c r="B80" s="166">
        <v>977</v>
      </c>
      <c r="C80" s="158" t="s">
        <v>399</v>
      </c>
      <c r="D80" s="158" t="s">
        <v>399</v>
      </c>
      <c r="E80" s="158"/>
      <c r="F80" s="158"/>
      <c r="G80" s="158" t="str">
        <f t="shared" si="16"/>
        <v/>
      </c>
      <c r="H80" s="326" t="str">
        <f t="shared" si="18"/>
        <v/>
      </c>
      <c r="I80" s="158" t="str">
        <f t="shared" si="19"/>
        <v>minor</v>
      </c>
      <c r="J80" s="158" t="s">
        <v>4</v>
      </c>
      <c r="K80" s="158" t="s">
        <v>15</v>
      </c>
      <c r="L80" s="325">
        <v>860.12279999999998</v>
      </c>
      <c r="M80" s="159">
        <f t="shared" si="13"/>
        <v>88.037134083930397</v>
      </c>
      <c r="N80" s="3" t="s">
        <v>472</v>
      </c>
      <c r="O80" s="3" t="s">
        <v>456</v>
      </c>
      <c r="P80" s="4">
        <v>972.6</v>
      </c>
      <c r="Q80" s="5">
        <f t="shared" si="14"/>
        <v>4.3999999999999773</v>
      </c>
      <c r="R80" s="5"/>
    </row>
    <row r="81" spans="1:18" ht="18" customHeight="1" x14ac:dyDescent="0.25">
      <c r="A81" s="3">
        <v>74</v>
      </c>
      <c r="B81" s="166">
        <v>814</v>
      </c>
      <c r="C81" s="158" t="s">
        <v>156</v>
      </c>
      <c r="D81" s="158" t="s">
        <v>156</v>
      </c>
      <c r="E81" s="158"/>
      <c r="F81" s="158"/>
      <c r="G81" s="158" t="str">
        <f t="shared" si="16"/>
        <v/>
      </c>
      <c r="H81" s="326" t="str">
        <f t="shared" si="18"/>
        <v/>
      </c>
      <c r="I81" s="158" t="str">
        <f t="shared" si="19"/>
        <v>minor</v>
      </c>
      <c r="J81" s="158" t="s">
        <v>4</v>
      </c>
      <c r="K81" s="158" t="s">
        <v>15</v>
      </c>
      <c r="L81" s="325">
        <v>590.58720000000005</v>
      </c>
      <c r="M81" s="159">
        <f t="shared" si="13"/>
        <v>72.553710073710079</v>
      </c>
      <c r="N81" s="3" t="s">
        <v>472</v>
      </c>
      <c r="O81" s="3" t="s">
        <v>456</v>
      </c>
      <c r="P81" s="4">
        <v>777.5</v>
      </c>
      <c r="Q81" s="5">
        <f t="shared" si="14"/>
        <v>36.5</v>
      </c>
      <c r="R81" s="5"/>
    </row>
    <row r="82" spans="1:18" x14ac:dyDescent="0.25">
      <c r="A82" s="3">
        <v>75</v>
      </c>
      <c r="B82" s="167">
        <v>7189</v>
      </c>
      <c r="C82" s="17" t="s">
        <v>157</v>
      </c>
      <c r="D82" s="17" t="s">
        <v>157</v>
      </c>
      <c r="E82" s="17"/>
      <c r="F82" s="17"/>
      <c r="G82" s="13" t="str">
        <f t="shared" si="16"/>
        <v/>
      </c>
      <c r="H82" s="346" t="str">
        <f t="shared" si="18"/>
        <v>medium-sized</v>
      </c>
      <c r="I82" s="13" t="str">
        <f t="shared" si="19"/>
        <v/>
      </c>
      <c r="J82" s="13" t="s">
        <v>4</v>
      </c>
      <c r="K82" s="13" t="s">
        <v>15</v>
      </c>
      <c r="L82" s="324">
        <v>3205</v>
      </c>
      <c r="M82" s="159">
        <f t="shared" si="13"/>
        <v>44.582000278202813</v>
      </c>
      <c r="N82" s="3" t="s">
        <v>472</v>
      </c>
      <c r="O82" s="3" t="s">
        <v>456</v>
      </c>
      <c r="P82" s="4">
        <v>6619.9</v>
      </c>
      <c r="Q82" s="5">
        <f t="shared" si="14"/>
        <v>569.10000000000036</v>
      </c>
      <c r="R82" s="5"/>
    </row>
    <row r="83" spans="1:18" x14ac:dyDescent="0.25">
      <c r="A83" s="3">
        <v>76</v>
      </c>
      <c r="B83" s="167">
        <v>2819</v>
      </c>
      <c r="C83" s="13" t="s">
        <v>158</v>
      </c>
      <c r="D83" s="13" t="s">
        <v>158</v>
      </c>
      <c r="E83" s="13"/>
      <c r="F83" s="13"/>
      <c r="G83" s="13" t="str">
        <f t="shared" si="16"/>
        <v/>
      </c>
      <c r="H83" s="346" t="str">
        <f t="shared" si="18"/>
        <v>medium-sized</v>
      </c>
      <c r="I83" s="13" t="str">
        <f t="shared" si="19"/>
        <v/>
      </c>
      <c r="J83" s="13" t="s">
        <v>4</v>
      </c>
      <c r="K83" s="13" t="s">
        <v>15</v>
      </c>
      <c r="L83" s="167">
        <v>1946.9889000000001</v>
      </c>
      <c r="M83" s="159">
        <f t="shared" si="13"/>
        <v>69.066651294785387</v>
      </c>
      <c r="N83" s="3" t="s">
        <v>472</v>
      </c>
      <c r="O83" s="3" t="s">
        <v>456</v>
      </c>
      <c r="P83" s="4">
        <v>2781.6</v>
      </c>
      <c r="Q83" s="5">
        <f t="shared" si="14"/>
        <v>37.400000000000091</v>
      </c>
      <c r="R83" s="5"/>
    </row>
    <row r="84" spans="1:18" x14ac:dyDescent="0.25">
      <c r="A84" s="3">
        <v>77</v>
      </c>
      <c r="B84" s="166">
        <v>298</v>
      </c>
      <c r="C84" s="158" t="s">
        <v>159</v>
      </c>
      <c r="D84" s="158" t="s">
        <v>159</v>
      </c>
      <c r="E84" s="158"/>
      <c r="F84" s="158"/>
      <c r="G84" s="158" t="str">
        <f t="shared" si="16"/>
        <v/>
      </c>
      <c r="H84" s="326" t="str">
        <f t="shared" si="18"/>
        <v/>
      </c>
      <c r="I84" s="158" t="str">
        <f t="shared" si="19"/>
        <v>minor</v>
      </c>
      <c r="J84" s="158" t="s">
        <v>4</v>
      </c>
      <c r="K84" s="158" t="s">
        <v>15</v>
      </c>
      <c r="L84" s="325">
        <v>211.572</v>
      </c>
      <c r="M84" s="159">
        <f t="shared" si="13"/>
        <v>70.997315436241607</v>
      </c>
      <c r="N84" s="3" t="s">
        <v>472</v>
      </c>
      <c r="O84" s="3" t="s">
        <v>456</v>
      </c>
      <c r="P84" s="4">
        <v>297.7</v>
      </c>
      <c r="Q84" s="5">
        <f t="shared" si="14"/>
        <v>0.30000000000001137</v>
      </c>
      <c r="R84" s="5"/>
    </row>
    <row r="85" spans="1:18" x14ac:dyDescent="0.25">
      <c r="A85" s="3">
        <v>78</v>
      </c>
      <c r="B85" s="166">
        <v>476</v>
      </c>
      <c r="C85" s="326" t="s">
        <v>160</v>
      </c>
      <c r="D85" s="158" t="s">
        <v>160</v>
      </c>
      <c r="E85" s="158"/>
      <c r="F85" s="158"/>
      <c r="G85" s="158" t="str">
        <f t="shared" si="16"/>
        <v/>
      </c>
      <c r="H85" s="326" t="str">
        <f t="shared" si="18"/>
        <v/>
      </c>
      <c r="I85" s="158" t="str">
        <f t="shared" si="19"/>
        <v>minor</v>
      </c>
      <c r="J85" s="158" t="s">
        <v>4</v>
      </c>
      <c r="K85" s="158" t="s">
        <v>15</v>
      </c>
      <c r="L85" s="325">
        <v>361.55970000000002</v>
      </c>
      <c r="M85" s="159">
        <f t="shared" si="13"/>
        <v>75.957920168067233</v>
      </c>
      <c r="N85" s="3" t="s">
        <v>472</v>
      </c>
      <c r="O85" s="3" t="s">
        <v>456</v>
      </c>
      <c r="P85" s="4">
        <v>475.4</v>
      </c>
      <c r="Q85" s="4">
        <f t="shared" si="14"/>
        <v>0.60000000000002274</v>
      </c>
      <c r="R85" s="5"/>
    </row>
    <row r="86" spans="1:18" x14ac:dyDescent="0.25">
      <c r="A86" s="3">
        <v>79</v>
      </c>
      <c r="B86" s="166">
        <v>929</v>
      </c>
      <c r="C86" s="158" t="s">
        <v>161</v>
      </c>
      <c r="D86" s="158" t="s">
        <v>161</v>
      </c>
      <c r="E86" s="158"/>
      <c r="F86" s="158"/>
      <c r="G86" s="158" t="str">
        <f t="shared" si="16"/>
        <v/>
      </c>
      <c r="H86" s="326" t="str">
        <f t="shared" si="18"/>
        <v/>
      </c>
      <c r="I86" s="158" t="str">
        <f t="shared" si="19"/>
        <v>minor</v>
      </c>
      <c r="J86" s="158" t="s">
        <v>4</v>
      </c>
      <c r="K86" s="158" t="s">
        <v>15</v>
      </c>
      <c r="L86" s="325">
        <v>884.78729999999996</v>
      </c>
      <c r="M86" s="159">
        <f t="shared" si="13"/>
        <v>95.240828848223899</v>
      </c>
      <c r="N86" s="3" t="s">
        <v>472</v>
      </c>
      <c r="O86" s="3" t="s">
        <v>456</v>
      </c>
      <c r="P86" s="4">
        <v>913.8</v>
      </c>
      <c r="Q86" s="5">
        <f t="shared" si="14"/>
        <v>15.200000000000045</v>
      </c>
      <c r="R86" s="5"/>
    </row>
    <row r="87" spans="1:18" x14ac:dyDescent="0.25">
      <c r="A87" s="3">
        <v>80</v>
      </c>
      <c r="B87" s="167">
        <v>3081</v>
      </c>
      <c r="C87" s="13" t="s">
        <v>162</v>
      </c>
      <c r="D87" s="13" t="s">
        <v>162</v>
      </c>
      <c r="E87" s="13"/>
      <c r="F87" s="13"/>
      <c r="G87" s="13" t="str">
        <f t="shared" si="16"/>
        <v/>
      </c>
      <c r="H87" s="346" t="str">
        <f t="shared" si="18"/>
        <v>medium-sized</v>
      </c>
      <c r="I87" s="13" t="str">
        <f t="shared" si="19"/>
        <v/>
      </c>
      <c r="J87" s="13" t="s">
        <v>4</v>
      </c>
      <c r="K87" s="13" t="s">
        <v>15</v>
      </c>
      <c r="L87" s="324">
        <v>1590.2973</v>
      </c>
      <c r="M87" s="159">
        <f t="shared" si="13"/>
        <v>51.616270691333973</v>
      </c>
      <c r="N87" s="3" t="s">
        <v>472</v>
      </c>
      <c r="O87" s="3" t="s">
        <v>456</v>
      </c>
      <c r="P87" s="4">
        <v>2986.4</v>
      </c>
      <c r="Q87" s="5">
        <f t="shared" si="14"/>
        <v>94.599999999999909</v>
      </c>
      <c r="R87" s="5"/>
    </row>
    <row r="88" spans="1:18" x14ac:dyDescent="0.25">
      <c r="A88" s="3">
        <v>81</v>
      </c>
      <c r="B88" s="4">
        <v>23246</v>
      </c>
      <c r="C88" s="314" t="s">
        <v>163</v>
      </c>
      <c r="D88" s="314" t="s">
        <v>163</v>
      </c>
      <c r="G88" s="3" t="str">
        <f t="shared" si="16"/>
        <v>mega</v>
      </c>
      <c r="I88" s="3" t="str">
        <f t="shared" si="19"/>
        <v/>
      </c>
      <c r="J88" s="3" t="s">
        <v>4</v>
      </c>
      <c r="K88" s="3" t="s">
        <v>15</v>
      </c>
      <c r="L88" s="323">
        <v>13286</v>
      </c>
      <c r="M88" s="159">
        <f t="shared" si="13"/>
        <v>57.153918953798502</v>
      </c>
      <c r="N88" s="3" t="s">
        <v>472</v>
      </c>
      <c r="O88" s="3" t="s">
        <v>456</v>
      </c>
      <c r="P88" s="313">
        <v>21893.599999999999</v>
      </c>
      <c r="Q88" s="5">
        <f t="shared" si="14"/>
        <v>1352.4000000000015</v>
      </c>
      <c r="R88" s="5"/>
    </row>
    <row r="89" spans="1:18" x14ac:dyDescent="0.25">
      <c r="A89" s="3">
        <v>82</v>
      </c>
      <c r="B89" s="4">
        <v>31681</v>
      </c>
      <c r="C89" s="314" t="s">
        <v>14</v>
      </c>
      <c r="D89" s="314" t="s">
        <v>14</v>
      </c>
      <c r="E89" s="3" t="s">
        <v>527</v>
      </c>
      <c r="G89" s="3" t="str">
        <f t="shared" si="16"/>
        <v>mega</v>
      </c>
      <c r="I89" s="3" t="str">
        <f t="shared" si="19"/>
        <v/>
      </c>
      <c r="J89" s="3" t="s">
        <v>4</v>
      </c>
      <c r="K89" s="3" t="s">
        <v>15</v>
      </c>
      <c r="L89" s="323">
        <v>17923</v>
      </c>
      <c r="M89" s="159">
        <f t="shared" si="13"/>
        <v>56.573340487989647</v>
      </c>
      <c r="N89" s="3" t="s">
        <v>472</v>
      </c>
      <c r="O89" s="3" t="s">
        <v>456</v>
      </c>
      <c r="P89" s="313">
        <v>29921</v>
      </c>
      <c r="Q89" s="5">
        <f t="shared" si="14"/>
        <v>1760</v>
      </c>
      <c r="R89" s="5"/>
    </row>
    <row r="90" spans="1:18" x14ac:dyDescent="0.25">
      <c r="A90" s="3">
        <v>83</v>
      </c>
      <c r="B90" s="167">
        <v>16462</v>
      </c>
      <c r="C90" s="13" t="s">
        <v>164</v>
      </c>
      <c r="D90" s="13" t="s">
        <v>164</v>
      </c>
      <c r="E90" s="13"/>
      <c r="F90" s="13"/>
      <c r="G90" s="13" t="str">
        <f t="shared" ref="G90:G102" si="20">IF(L90&gt;10000,"mega","")</f>
        <v/>
      </c>
      <c r="H90" s="346" t="str">
        <f t="shared" ref="H90:H97" si="21">IF(L90&lt;10000,IF(L90&gt;1000,"medium-sized",""))</f>
        <v>medium-sized</v>
      </c>
      <c r="I90" s="13" t="str">
        <f t="shared" si="19"/>
        <v/>
      </c>
      <c r="J90" s="13" t="s">
        <v>4</v>
      </c>
      <c r="K90" s="13" t="s">
        <v>15</v>
      </c>
      <c r="L90" s="167">
        <v>9501</v>
      </c>
      <c r="M90" s="159">
        <f t="shared" si="13"/>
        <v>57.714736969991499</v>
      </c>
      <c r="N90" s="3" t="s">
        <v>472</v>
      </c>
      <c r="O90" s="3" t="s">
        <v>456</v>
      </c>
      <c r="P90" s="4">
        <v>16077.9</v>
      </c>
      <c r="Q90" s="5">
        <f t="shared" si="14"/>
        <v>384.10000000000036</v>
      </c>
      <c r="R90" s="5"/>
    </row>
    <row r="91" spans="1:18" x14ac:dyDescent="0.25">
      <c r="A91" s="3">
        <v>84</v>
      </c>
      <c r="B91" s="166">
        <v>2004</v>
      </c>
      <c r="C91" s="158" t="s">
        <v>166</v>
      </c>
      <c r="D91" s="158" t="s">
        <v>166</v>
      </c>
      <c r="E91" s="158"/>
      <c r="F91" s="158"/>
      <c r="G91" s="158" t="str">
        <f t="shared" si="20"/>
        <v/>
      </c>
      <c r="H91" s="326" t="str">
        <f t="shared" si="21"/>
        <v/>
      </c>
      <c r="I91" s="158" t="str">
        <f t="shared" si="19"/>
        <v>minor</v>
      </c>
      <c r="J91" s="158" t="s">
        <v>4</v>
      </c>
      <c r="K91" s="158" t="s">
        <v>15</v>
      </c>
      <c r="L91" s="325">
        <v>983</v>
      </c>
      <c r="M91" s="159">
        <f t="shared" si="13"/>
        <v>49.051896207584832</v>
      </c>
      <c r="N91" s="3" t="s">
        <v>472</v>
      </c>
      <c r="O91" s="3" t="s">
        <v>456</v>
      </c>
      <c r="P91" s="4">
        <v>1983</v>
      </c>
      <c r="Q91" s="5">
        <f t="shared" si="14"/>
        <v>21</v>
      </c>
      <c r="R91" s="5"/>
    </row>
    <row r="92" spans="1:18" x14ac:dyDescent="0.25">
      <c r="A92" s="3">
        <v>85</v>
      </c>
      <c r="B92" s="166">
        <v>1165</v>
      </c>
      <c r="C92" s="158" t="s">
        <v>165</v>
      </c>
      <c r="D92" s="158" t="s">
        <v>165</v>
      </c>
      <c r="E92" s="158"/>
      <c r="F92" s="158"/>
      <c r="G92" s="158" t="str">
        <f t="shared" si="20"/>
        <v/>
      </c>
      <c r="H92" s="326" t="str">
        <f t="shared" si="21"/>
        <v/>
      </c>
      <c r="I92" s="158" t="str">
        <f t="shared" si="19"/>
        <v>minor</v>
      </c>
      <c r="J92" s="158" t="s">
        <v>4</v>
      </c>
      <c r="K92" s="158" t="s">
        <v>15</v>
      </c>
      <c r="L92" s="325">
        <v>549.39059999999995</v>
      </c>
      <c r="M92" s="159">
        <f t="shared" si="13"/>
        <v>47.157991416309009</v>
      </c>
      <c r="N92" s="3" t="s">
        <v>472</v>
      </c>
      <c r="O92" s="3" t="s">
        <v>456</v>
      </c>
      <c r="P92" s="4">
        <v>1060.5999999999999</v>
      </c>
      <c r="Q92" s="5">
        <f t="shared" si="14"/>
        <v>104.40000000000009</v>
      </c>
      <c r="R92" s="5"/>
    </row>
    <row r="93" spans="1:18" x14ac:dyDescent="0.25">
      <c r="A93" s="3">
        <v>86</v>
      </c>
      <c r="B93" s="167">
        <v>4894</v>
      </c>
      <c r="C93" s="335" t="s">
        <v>167</v>
      </c>
      <c r="D93" s="335" t="s">
        <v>167</v>
      </c>
      <c r="E93" s="13"/>
      <c r="F93" s="13"/>
      <c r="G93" s="13" t="str">
        <f t="shared" si="20"/>
        <v/>
      </c>
      <c r="H93" s="346" t="str">
        <f t="shared" si="21"/>
        <v>medium-sized</v>
      </c>
      <c r="I93" s="13" t="str">
        <f t="shared" si="19"/>
        <v/>
      </c>
      <c r="J93" s="13" t="s">
        <v>4</v>
      </c>
      <c r="K93" s="13" t="s">
        <v>15</v>
      </c>
      <c r="L93" s="324">
        <v>2087</v>
      </c>
      <c r="M93" s="159">
        <f t="shared" si="13"/>
        <v>42.644053943604412</v>
      </c>
      <c r="N93" s="3" t="s">
        <v>471</v>
      </c>
      <c r="O93" s="3" t="s">
        <v>453</v>
      </c>
      <c r="P93" s="4">
        <v>3694.1</v>
      </c>
      <c r="Q93" s="5">
        <f t="shared" si="14"/>
        <v>1199.9000000000001</v>
      </c>
      <c r="R93" s="5"/>
    </row>
    <row r="94" spans="1:18" x14ac:dyDescent="0.25">
      <c r="A94" s="3">
        <v>87</v>
      </c>
      <c r="B94" s="167">
        <v>7583</v>
      </c>
      <c r="C94" s="16" t="s">
        <v>145</v>
      </c>
      <c r="D94" s="16" t="s">
        <v>145</v>
      </c>
      <c r="E94" s="16"/>
      <c r="F94" s="16"/>
      <c r="G94" s="13" t="str">
        <f t="shared" si="20"/>
        <v/>
      </c>
      <c r="H94" s="346" t="str">
        <f t="shared" si="21"/>
        <v>medium-sized</v>
      </c>
      <c r="I94" s="13" t="str">
        <f t="shared" si="19"/>
        <v/>
      </c>
      <c r="J94" s="13" t="s">
        <v>4</v>
      </c>
      <c r="K94" s="13" t="s">
        <v>15</v>
      </c>
      <c r="L94" s="324">
        <v>4904</v>
      </c>
      <c r="M94" s="159">
        <f t="shared" si="13"/>
        <v>64.670974548331799</v>
      </c>
      <c r="N94" s="3" t="s">
        <v>472</v>
      </c>
      <c r="O94" s="3" t="s">
        <v>456</v>
      </c>
      <c r="P94" s="4">
        <v>7337.4</v>
      </c>
      <c r="Q94" s="5">
        <f t="shared" si="14"/>
        <v>245.60000000000036</v>
      </c>
      <c r="R94" s="5"/>
    </row>
    <row r="95" spans="1:18" x14ac:dyDescent="0.25">
      <c r="A95" s="3">
        <v>88</v>
      </c>
      <c r="B95" s="166">
        <v>541</v>
      </c>
      <c r="C95" s="160" t="s">
        <v>148</v>
      </c>
      <c r="D95" s="160" t="s">
        <v>148</v>
      </c>
      <c r="E95" s="160"/>
      <c r="F95" s="160"/>
      <c r="G95" s="158" t="str">
        <f t="shared" si="20"/>
        <v/>
      </c>
      <c r="H95" s="326" t="str">
        <f t="shared" si="21"/>
        <v/>
      </c>
      <c r="I95" s="158" t="str">
        <f t="shared" si="19"/>
        <v>minor</v>
      </c>
      <c r="J95" s="158" t="s">
        <v>4</v>
      </c>
      <c r="K95" s="158" t="s">
        <v>15</v>
      </c>
      <c r="L95" s="325">
        <v>538.00199999999995</v>
      </c>
      <c r="M95" s="159">
        <f t="shared" si="13"/>
        <v>99.445841035120139</v>
      </c>
      <c r="N95" s="3" t="s">
        <v>472</v>
      </c>
      <c r="O95" s="3" t="s">
        <v>456</v>
      </c>
      <c r="P95" s="4">
        <v>542</v>
      </c>
      <c r="Q95" s="5">
        <f t="shared" si="14"/>
        <v>-1</v>
      </c>
      <c r="R95" s="5"/>
    </row>
    <row r="96" spans="1:18" x14ac:dyDescent="0.25">
      <c r="A96" s="3">
        <v>89</v>
      </c>
      <c r="B96" s="167">
        <v>3213</v>
      </c>
      <c r="C96" s="13" t="s">
        <v>147</v>
      </c>
      <c r="D96" s="13" t="s">
        <v>147</v>
      </c>
      <c r="E96" s="13"/>
      <c r="F96" s="13"/>
      <c r="G96" s="13" t="str">
        <f t="shared" si="20"/>
        <v/>
      </c>
      <c r="H96" s="346" t="str">
        <f t="shared" si="21"/>
        <v>medium-sized</v>
      </c>
      <c r="I96" s="13" t="str">
        <f t="shared" si="19"/>
        <v/>
      </c>
      <c r="J96" s="13" t="s">
        <v>4</v>
      </c>
      <c r="K96" s="13" t="s">
        <v>15</v>
      </c>
      <c r="L96" s="324">
        <v>1714.1463000000001</v>
      </c>
      <c r="M96" s="159">
        <f t="shared" si="13"/>
        <v>53.350336134453784</v>
      </c>
      <c r="N96" s="3" t="s">
        <v>472</v>
      </c>
      <c r="O96" s="3" t="s">
        <v>456</v>
      </c>
      <c r="P96" s="4">
        <v>3147.2</v>
      </c>
      <c r="Q96" s="5">
        <f t="shared" si="14"/>
        <v>65.800000000000182</v>
      </c>
      <c r="R96" s="5"/>
    </row>
    <row r="97" spans="1:18" x14ac:dyDescent="0.25">
      <c r="A97" s="3">
        <v>90</v>
      </c>
      <c r="B97" s="166">
        <v>1192</v>
      </c>
      <c r="C97" s="158" t="s">
        <v>149</v>
      </c>
      <c r="D97" s="158" t="s">
        <v>149</v>
      </c>
      <c r="E97" s="158"/>
      <c r="F97" s="158"/>
      <c r="G97" s="158" t="str">
        <f t="shared" si="20"/>
        <v/>
      </c>
      <c r="H97" s="326" t="str">
        <f t="shared" si="21"/>
        <v/>
      </c>
      <c r="I97" s="158" t="str">
        <f t="shared" si="19"/>
        <v>minor</v>
      </c>
      <c r="J97" s="158" t="s">
        <v>4</v>
      </c>
      <c r="K97" s="158" t="s">
        <v>15</v>
      </c>
      <c r="L97" s="325">
        <v>738.79290000000003</v>
      </c>
      <c r="M97" s="159">
        <f t="shared" si="13"/>
        <v>61.979270134228194</v>
      </c>
      <c r="N97" s="3" t="s">
        <v>472</v>
      </c>
      <c r="O97" s="3" t="s">
        <v>456</v>
      </c>
      <c r="P97" s="4">
        <v>1192</v>
      </c>
      <c r="Q97" s="5">
        <f t="shared" si="14"/>
        <v>0</v>
      </c>
      <c r="R97" s="5"/>
    </row>
    <row r="98" spans="1:18" x14ac:dyDescent="0.25">
      <c r="A98" s="3">
        <v>91</v>
      </c>
      <c r="B98" s="313">
        <v>38540</v>
      </c>
      <c r="C98" s="314" t="s">
        <v>150</v>
      </c>
      <c r="D98" s="314" t="s">
        <v>150</v>
      </c>
      <c r="G98" s="3" t="str">
        <f t="shared" si="20"/>
        <v>mega</v>
      </c>
      <c r="I98" s="3" t="str">
        <f t="shared" si="19"/>
        <v/>
      </c>
      <c r="J98" s="3" t="s">
        <v>4</v>
      </c>
      <c r="K98" s="3" t="s">
        <v>15</v>
      </c>
      <c r="L98" s="323">
        <v>12319</v>
      </c>
      <c r="M98" s="317">
        <f t="shared" si="13"/>
        <v>31.96419304618578</v>
      </c>
      <c r="N98" s="3" t="s">
        <v>472</v>
      </c>
      <c r="O98" s="3" t="s">
        <v>456</v>
      </c>
      <c r="P98" s="313">
        <v>37236</v>
      </c>
      <c r="Q98" s="5">
        <f t="shared" si="14"/>
        <v>1304</v>
      </c>
      <c r="R98" s="5"/>
    </row>
    <row r="99" spans="1:18" x14ac:dyDescent="0.25">
      <c r="A99" s="3">
        <v>92</v>
      </c>
      <c r="B99" s="167">
        <v>14188</v>
      </c>
      <c r="C99" s="13" t="s">
        <v>155</v>
      </c>
      <c r="D99" s="13" t="s">
        <v>155</v>
      </c>
      <c r="E99" s="13"/>
      <c r="F99" s="13"/>
      <c r="G99" s="13" t="str">
        <f t="shared" si="20"/>
        <v/>
      </c>
      <c r="H99" s="346" t="str">
        <f>IF(L99&lt;10000,IF(L99&gt;1000,"medium-sized",""))</f>
        <v>medium-sized</v>
      </c>
      <c r="I99" s="13" t="str">
        <f t="shared" si="19"/>
        <v/>
      </c>
      <c r="J99" s="13" t="s">
        <v>4</v>
      </c>
      <c r="K99" s="13" t="s">
        <v>15</v>
      </c>
      <c r="L99" s="324">
        <v>7225</v>
      </c>
      <c r="M99" s="159">
        <f t="shared" si="13"/>
        <v>50.92331547786862</v>
      </c>
      <c r="N99" s="3" t="s">
        <v>472</v>
      </c>
      <c r="O99" s="3" t="s">
        <v>456</v>
      </c>
      <c r="P99" s="4">
        <v>12769.199999999997</v>
      </c>
      <c r="Q99" s="5">
        <f t="shared" si="14"/>
        <v>1418.8000000000029</v>
      </c>
      <c r="R99" s="5"/>
    </row>
    <row r="100" spans="1:18" x14ac:dyDescent="0.25">
      <c r="A100" s="3">
        <v>93</v>
      </c>
      <c r="B100" s="167">
        <v>8947</v>
      </c>
      <c r="C100" s="13" t="s">
        <v>168</v>
      </c>
      <c r="D100" s="13"/>
      <c r="E100" s="13"/>
      <c r="F100" s="13"/>
      <c r="G100" s="13" t="str">
        <f t="shared" si="20"/>
        <v/>
      </c>
      <c r="H100" s="346" t="str">
        <f>IF(L100&lt;10000,IF(L100&gt;1000,"medium-sized",""))</f>
        <v>medium-sized</v>
      </c>
      <c r="I100" s="13" t="str">
        <f t="shared" si="19"/>
        <v/>
      </c>
      <c r="J100" s="13" t="s">
        <v>4</v>
      </c>
      <c r="K100" s="13" t="s">
        <v>15</v>
      </c>
      <c r="L100" s="167">
        <v>4322</v>
      </c>
      <c r="M100" s="159">
        <f t="shared" si="13"/>
        <v>48.306694981558067</v>
      </c>
      <c r="N100" s="3" t="s">
        <v>472</v>
      </c>
      <c r="O100" s="3" t="s">
        <v>457</v>
      </c>
      <c r="P100" s="4">
        <v>8242.6</v>
      </c>
      <c r="Q100" s="5">
        <f t="shared" si="14"/>
        <v>704.39999999999964</v>
      </c>
      <c r="R100" s="5"/>
    </row>
    <row r="101" spans="1:18" x14ac:dyDescent="0.25">
      <c r="A101" s="3">
        <v>94</v>
      </c>
      <c r="B101" s="167">
        <v>2647</v>
      </c>
      <c r="C101" s="13" t="s">
        <v>169</v>
      </c>
      <c r="D101" s="13" t="s">
        <v>169</v>
      </c>
      <c r="E101" s="13"/>
      <c r="F101" s="13"/>
      <c r="G101" s="13" t="str">
        <f t="shared" si="20"/>
        <v/>
      </c>
      <c r="H101" s="346" t="str">
        <f>IF(L101&lt;10000,IF(L101&gt;1000,"medium-sized",""))</f>
        <v>medium-sized</v>
      </c>
      <c r="I101" s="13" t="str">
        <f t="shared" si="19"/>
        <v/>
      </c>
      <c r="J101" s="14" t="s">
        <v>4</v>
      </c>
      <c r="K101" s="13" t="s">
        <v>170</v>
      </c>
      <c r="L101" s="167">
        <v>1300</v>
      </c>
      <c r="M101" s="159">
        <f t="shared" si="13"/>
        <v>49.112202493388743</v>
      </c>
      <c r="N101" s="3" t="s">
        <v>474</v>
      </c>
      <c r="O101" s="3" t="s">
        <v>464</v>
      </c>
      <c r="P101" s="4">
        <v>2515.6</v>
      </c>
      <c r="Q101" s="5">
        <f t="shared" si="14"/>
        <v>131.40000000000009</v>
      </c>
      <c r="R101" s="5"/>
    </row>
    <row r="102" spans="1:18" x14ac:dyDescent="0.25">
      <c r="A102" s="3">
        <v>95</v>
      </c>
      <c r="B102" s="167">
        <v>2311</v>
      </c>
      <c r="C102" s="335" t="s">
        <v>171</v>
      </c>
      <c r="D102" s="335" t="s">
        <v>171</v>
      </c>
      <c r="E102" s="13" t="s">
        <v>171</v>
      </c>
      <c r="F102" s="13"/>
      <c r="G102" s="13" t="str">
        <f t="shared" si="20"/>
        <v/>
      </c>
      <c r="H102" s="346" t="str">
        <f>IF(L102&lt;10000,IF(L102&gt;1000,"medium-sized",""))</f>
        <v>medium-sized</v>
      </c>
      <c r="I102" s="13" t="str">
        <f t="shared" si="19"/>
        <v/>
      </c>
      <c r="J102" s="14" t="s">
        <v>27</v>
      </c>
      <c r="K102" s="13" t="s">
        <v>172</v>
      </c>
      <c r="L102" s="167">
        <v>1621</v>
      </c>
      <c r="M102" s="159">
        <f t="shared" si="13"/>
        <v>70.142795326698405</v>
      </c>
      <c r="N102" s="3" t="s">
        <v>474</v>
      </c>
      <c r="O102" s="3" t="s">
        <v>467</v>
      </c>
      <c r="P102" s="4">
        <v>2227.1999999999998</v>
      </c>
      <c r="Q102" s="5">
        <f t="shared" si="14"/>
        <v>83.800000000000182</v>
      </c>
      <c r="R102" s="5"/>
    </row>
    <row r="103" spans="1:18" x14ac:dyDescent="0.25">
      <c r="A103" s="3">
        <v>96</v>
      </c>
      <c r="B103" s="167">
        <v>6351</v>
      </c>
      <c r="C103" s="319" t="s">
        <v>173</v>
      </c>
      <c r="D103" s="314"/>
      <c r="E103" s="314"/>
      <c r="F103" s="304"/>
      <c r="L103" s="313">
        <f>L104+L105</f>
        <v>1099.5999999999999</v>
      </c>
      <c r="M103" s="159">
        <f t="shared" si="13"/>
        <v>17.313808849000154</v>
      </c>
      <c r="P103" s="313">
        <f>P104+P105</f>
        <v>4418</v>
      </c>
      <c r="Q103" s="5">
        <f t="shared" si="14"/>
        <v>1933</v>
      </c>
      <c r="R103" s="5"/>
    </row>
    <row r="104" spans="1:18" x14ac:dyDescent="0.25">
      <c r="A104" s="3">
        <v>96</v>
      </c>
      <c r="B104" s="167">
        <v>6351</v>
      </c>
      <c r="C104" s="319" t="s">
        <v>173</v>
      </c>
      <c r="D104" s="319" t="s">
        <v>173</v>
      </c>
      <c r="E104" s="319" t="s">
        <v>173</v>
      </c>
      <c r="F104" s="303"/>
      <c r="G104" s="13" t="str">
        <f>IF(L104&gt;10000,"mega","")</f>
        <v/>
      </c>
      <c r="H104" s="346" t="str">
        <f>IF(L104&lt;10000,IF(L104&gt;1000,"medium-sized",""))</f>
        <v/>
      </c>
      <c r="I104" s="13" t="str">
        <f>IF(L104&lt;1000,"minor","")</f>
        <v>minor</v>
      </c>
      <c r="J104" s="13" t="s">
        <v>27</v>
      </c>
      <c r="K104" s="13" t="s">
        <v>48</v>
      </c>
      <c r="L104" s="316">
        <v>375.6</v>
      </c>
      <c r="M104" s="159">
        <f t="shared" si="13"/>
        <v>5.9140292867264996</v>
      </c>
      <c r="N104" s="3" t="s">
        <v>475</v>
      </c>
      <c r="O104" s="3" t="s">
        <v>463</v>
      </c>
      <c r="P104" s="313">
        <v>1843</v>
      </c>
      <c r="Q104" s="5">
        <f t="shared" si="14"/>
        <v>4508</v>
      </c>
      <c r="R104" s="5"/>
    </row>
    <row r="105" spans="1:18" x14ac:dyDescent="0.25">
      <c r="A105" s="3">
        <v>96</v>
      </c>
      <c r="B105" s="167">
        <v>6351</v>
      </c>
      <c r="C105" s="319" t="s">
        <v>173</v>
      </c>
      <c r="D105" s="319" t="s">
        <v>510</v>
      </c>
      <c r="E105" s="319" t="s">
        <v>509</v>
      </c>
      <c r="F105" s="303"/>
      <c r="G105" s="13"/>
      <c r="H105" s="346"/>
      <c r="I105" s="13"/>
      <c r="J105" s="13"/>
      <c r="K105" s="13"/>
      <c r="L105" s="316">
        <v>724</v>
      </c>
      <c r="M105" s="159">
        <f t="shared" si="13"/>
        <v>11.399779562273658</v>
      </c>
      <c r="P105" s="313">
        <v>2575</v>
      </c>
      <c r="Q105" s="5">
        <f t="shared" si="14"/>
        <v>3776</v>
      </c>
      <c r="R105" s="5"/>
    </row>
    <row r="106" spans="1:18" x14ac:dyDescent="0.25">
      <c r="A106" s="3">
        <v>97</v>
      </c>
      <c r="B106" s="4">
        <v>63127</v>
      </c>
      <c r="C106" s="342" t="s">
        <v>391</v>
      </c>
      <c r="D106" s="333" t="s">
        <v>391</v>
      </c>
      <c r="E106" s="3" t="s">
        <v>523</v>
      </c>
      <c r="G106" s="3" t="str">
        <f t="shared" ref="G106:G137" si="22">IF(L106&gt;10000,"mega","")</f>
        <v>mega</v>
      </c>
      <c r="I106" s="3" t="str">
        <f t="shared" ref="I106:I137" si="23">IF(L106&lt;1000,"minor","")</f>
        <v/>
      </c>
      <c r="J106" s="3" t="s">
        <v>7</v>
      </c>
      <c r="K106" s="3" t="s">
        <v>15</v>
      </c>
      <c r="L106" s="334">
        <v>37911</v>
      </c>
      <c r="M106" s="159">
        <f t="shared" si="13"/>
        <v>60.055126966274337</v>
      </c>
      <c r="N106" s="3" t="s">
        <v>473</v>
      </c>
      <c r="O106" s="3" t="s">
        <v>459</v>
      </c>
      <c r="P106" s="4">
        <v>63115.9</v>
      </c>
      <c r="Q106" s="5">
        <f t="shared" si="14"/>
        <v>11.099999999998545</v>
      </c>
      <c r="R106" s="5"/>
    </row>
    <row r="107" spans="1:18" x14ac:dyDescent="0.25">
      <c r="A107" s="3">
        <v>98</v>
      </c>
      <c r="B107" s="167">
        <v>12290</v>
      </c>
      <c r="C107" s="329" t="s">
        <v>6</v>
      </c>
      <c r="D107" s="329" t="s">
        <v>6</v>
      </c>
      <c r="E107" s="17" t="s">
        <v>6</v>
      </c>
      <c r="F107" s="17"/>
      <c r="G107" s="13" t="str">
        <f t="shared" si="22"/>
        <v/>
      </c>
      <c r="H107" s="346" t="str">
        <f>IF(L107&lt;10000,IF(L107&gt;1000,"medium-sized",""))</f>
        <v>medium-sized</v>
      </c>
      <c r="I107" s="13" t="str">
        <f t="shared" si="23"/>
        <v/>
      </c>
      <c r="J107" s="13" t="s">
        <v>7</v>
      </c>
      <c r="K107" s="13" t="s">
        <v>8</v>
      </c>
      <c r="L107" s="316">
        <v>7316.8</v>
      </c>
      <c r="M107" s="159">
        <f t="shared" si="13"/>
        <v>59.534580960130185</v>
      </c>
      <c r="N107" s="3" t="s">
        <v>473</v>
      </c>
      <c r="O107" s="3" t="s">
        <v>459</v>
      </c>
      <c r="P107" s="4">
        <v>11894.3</v>
      </c>
      <c r="Q107" s="5">
        <f t="shared" si="14"/>
        <v>395.70000000000073</v>
      </c>
      <c r="R107" s="5"/>
    </row>
    <row r="108" spans="1:18" x14ac:dyDescent="0.25">
      <c r="A108" s="3">
        <v>99</v>
      </c>
      <c r="B108" s="4">
        <v>14746</v>
      </c>
      <c r="C108" s="333" t="s">
        <v>84</v>
      </c>
      <c r="D108" s="333" t="s">
        <v>84</v>
      </c>
      <c r="G108" s="3" t="str">
        <f t="shared" si="22"/>
        <v/>
      </c>
      <c r="I108" s="3" t="str">
        <f t="shared" si="23"/>
        <v/>
      </c>
      <c r="J108" s="3" t="s">
        <v>4</v>
      </c>
      <c r="K108" s="3" t="s">
        <v>46</v>
      </c>
      <c r="L108" s="334">
        <v>8184</v>
      </c>
      <c r="M108" s="159">
        <f t="shared" si="13"/>
        <v>55.499796554997964</v>
      </c>
      <c r="N108" s="3" t="s">
        <v>475</v>
      </c>
      <c r="O108" s="3" t="s">
        <v>463</v>
      </c>
      <c r="P108" s="4">
        <v>13681.3</v>
      </c>
      <c r="Q108" s="5">
        <f t="shared" si="14"/>
        <v>1064.7000000000007</v>
      </c>
      <c r="R108" s="5"/>
    </row>
    <row r="109" spans="1:18" x14ac:dyDescent="0.25">
      <c r="A109" s="3">
        <v>100</v>
      </c>
      <c r="B109" s="166">
        <v>544</v>
      </c>
      <c r="C109" s="160" t="s">
        <v>108</v>
      </c>
      <c r="D109" s="160" t="s">
        <v>108</v>
      </c>
      <c r="E109" s="160"/>
      <c r="F109" s="160"/>
      <c r="G109" s="158" t="str">
        <f t="shared" si="22"/>
        <v/>
      </c>
      <c r="H109" s="326" t="str">
        <f t="shared" ref="H109:H133" si="24">IF(L109&lt;10000,IF(L109&gt;1000,"medium-sized",""))</f>
        <v/>
      </c>
      <c r="I109" s="158" t="str">
        <f t="shared" si="23"/>
        <v>minor</v>
      </c>
      <c r="J109" s="161" t="s">
        <v>27</v>
      </c>
      <c r="K109" s="158" t="s">
        <v>109</v>
      </c>
      <c r="L109" s="166">
        <v>211.005</v>
      </c>
      <c r="M109" s="159">
        <f t="shared" ref="M109:M172" si="25">L109*100/B109</f>
        <v>38.787683823529413</v>
      </c>
      <c r="N109" s="3" t="s">
        <v>476</v>
      </c>
      <c r="O109" s="3" t="s">
        <v>468</v>
      </c>
      <c r="P109" s="4">
        <v>450</v>
      </c>
      <c r="Q109" s="5">
        <f t="shared" ref="Q109:Q172" si="26">B109-P109</f>
        <v>94</v>
      </c>
      <c r="R109" s="5"/>
    </row>
    <row r="110" spans="1:18" x14ac:dyDescent="0.25">
      <c r="A110" s="3">
        <v>101</v>
      </c>
      <c r="B110" s="166">
        <v>333</v>
      </c>
      <c r="C110" s="160" t="s">
        <v>110</v>
      </c>
      <c r="D110" s="160" t="s">
        <v>110</v>
      </c>
      <c r="E110" s="160"/>
      <c r="F110" s="160"/>
      <c r="G110" s="158" t="str">
        <f t="shared" si="22"/>
        <v/>
      </c>
      <c r="H110" s="326" t="str">
        <f t="shared" si="24"/>
        <v/>
      </c>
      <c r="I110" s="158" t="str">
        <f t="shared" si="23"/>
        <v>minor</v>
      </c>
      <c r="J110" s="161" t="s">
        <v>27</v>
      </c>
      <c r="K110" s="158" t="s">
        <v>109</v>
      </c>
      <c r="L110" s="166">
        <v>199.8999</v>
      </c>
      <c r="M110" s="159">
        <f t="shared" si="25"/>
        <v>60.030000000000008</v>
      </c>
      <c r="N110" s="3" t="s">
        <v>475</v>
      </c>
      <c r="O110" s="3" t="s">
        <v>463</v>
      </c>
      <c r="P110" s="4">
        <v>289.39999999999998</v>
      </c>
      <c r="Q110" s="5">
        <f t="shared" si="26"/>
        <v>43.600000000000023</v>
      </c>
      <c r="R110" s="5"/>
    </row>
    <row r="111" spans="1:18" x14ac:dyDescent="0.25">
      <c r="A111" s="3">
        <v>102</v>
      </c>
      <c r="B111" s="166">
        <v>1682</v>
      </c>
      <c r="C111" s="160" t="s">
        <v>111</v>
      </c>
      <c r="D111" s="160" t="s">
        <v>111</v>
      </c>
      <c r="E111" s="160"/>
      <c r="F111" s="160"/>
      <c r="G111" s="158" t="str">
        <f t="shared" si="22"/>
        <v/>
      </c>
      <c r="H111" s="326" t="str">
        <f t="shared" si="24"/>
        <v/>
      </c>
      <c r="I111" s="158" t="str">
        <f t="shared" si="23"/>
        <v>minor</v>
      </c>
      <c r="J111" s="161" t="s">
        <v>27</v>
      </c>
      <c r="K111" s="158" t="s">
        <v>109</v>
      </c>
      <c r="L111" s="166">
        <v>664.08659999999998</v>
      </c>
      <c r="M111" s="159">
        <f t="shared" si="25"/>
        <v>39.481961950059457</v>
      </c>
      <c r="N111" s="3" t="s">
        <v>476</v>
      </c>
      <c r="O111" s="3" t="s">
        <v>468</v>
      </c>
      <c r="P111" s="4">
        <v>1482</v>
      </c>
      <c r="Q111" s="5">
        <f t="shared" si="26"/>
        <v>200</v>
      </c>
      <c r="R111" s="5"/>
    </row>
    <row r="112" spans="1:18" x14ac:dyDescent="0.25">
      <c r="A112" s="3">
        <v>103</v>
      </c>
      <c r="B112" s="166">
        <v>1317</v>
      </c>
      <c r="C112" s="160" t="s">
        <v>112</v>
      </c>
      <c r="D112" s="160" t="s">
        <v>112</v>
      </c>
      <c r="E112" s="160"/>
      <c r="F112" s="160"/>
      <c r="G112" s="158" t="str">
        <f t="shared" si="22"/>
        <v/>
      </c>
      <c r="H112" s="326" t="str">
        <f t="shared" si="24"/>
        <v/>
      </c>
      <c r="I112" s="158" t="str">
        <f t="shared" si="23"/>
        <v>minor</v>
      </c>
      <c r="J112" s="161" t="s">
        <v>27</v>
      </c>
      <c r="K112" s="158" t="s">
        <v>109</v>
      </c>
      <c r="L112" s="166">
        <v>798.35220000000004</v>
      </c>
      <c r="M112" s="159">
        <f t="shared" si="25"/>
        <v>60.618997722095671</v>
      </c>
      <c r="N112" s="3" t="s">
        <v>474</v>
      </c>
      <c r="O112" s="3" t="s">
        <v>467</v>
      </c>
      <c r="P112" s="4">
        <v>1282.2</v>
      </c>
      <c r="Q112" s="5">
        <f t="shared" si="26"/>
        <v>34.799999999999955</v>
      </c>
      <c r="R112" s="5"/>
    </row>
    <row r="113" spans="1:18" x14ac:dyDescent="0.25">
      <c r="A113" s="3">
        <v>104</v>
      </c>
      <c r="B113" s="166">
        <v>1148</v>
      </c>
      <c r="C113" s="160" t="s">
        <v>113</v>
      </c>
      <c r="D113" s="160" t="s">
        <v>113</v>
      </c>
      <c r="E113" s="160"/>
      <c r="F113" s="160"/>
      <c r="G113" s="158" t="str">
        <f t="shared" si="22"/>
        <v/>
      </c>
      <c r="H113" s="326" t="str">
        <f t="shared" si="24"/>
        <v/>
      </c>
      <c r="I113" s="158" t="str">
        <f t="shared" si="23"/>
        <v>minor</v>
      </c>
      <c r="J113" s="161" t="s">
        <v>27</v>
      </c>
      <c r="K113" s="158" t="s">
        <v>109</v>
      </c>
      <c r="L113" s="166">
        <v>948.49379999999996</v>
      </c>
      <c r="M113" s="159">
        <f t="shared" si="25"/>
        <v>82.621411149825775</v>
      </c>
      <c r="N113" s="3" t="s">
        <v>474</v>
      </c>
      <c r="O113" s="3" t="s">
        <v>467</v>
      </c>
      <c r="P113" s="4">
        <v>1139</v>
      </c>
      <c r="Q113" s="5">
        <f t="shared" si="26"/>
        <v>9</v>
      </c>
      <c r="R113" s="5"/>
    </row>
    <row r="114" spans="1:18" x14ac:dyDescent="0.25">
      <c r="A114" s="3">
        <v>105</v>
      </c>
      <c r="B114" s="166">
        <v>1202</v>
      </c>
      <c r="C114" s="160" t="s">
        <v>114</v>
      </c>
      <c r="D114" s="160" t="s">
        <v>114</v>
      </c>
      <c r="E114" s="160"/>
      <c r="F114" s="160"/>
      <c r="G114" s="158" t="str">
        <f t="shared" si="22"/>
        <v/>
      </c>
      <c r="H114" s="326" t="str">
        <f t="shared" si="24"/>
        <v/>
      </c>
      <c r="I114" s="158" t="str">
        <f t="shared" si="23"/>
        <v>minor</v>
      </c>
      <c r="J114" s="161" t="s">
        <v>27</v>
      </c>
      <c r="K114" s="158" t="s">
        <v>109</v>
      </c>
      <c r="L114" s="166">
        <v>605.75850000000003</v>
      </c>
      <c r="M114" s="159">
        <f t="shared" si="25"/>
        <v>50.395881863560739</v>
      </c>
      <c r="N114" s="3" t="s">
        <v>474</v>
      </c>
      <c r="O114" s="3" t="s">
        <v>467</v>
      </c>
      <c r="P114" s="4">
        <v>1158.4000000000001</v>
      </c>
      <c r="Q114" s="5">
        <f t="shared" si="26"/>
        <v>43.599999999999909</v>
      </c>
      <c r="R114" s="5"/>
    </row>
    <row r="115" spans="1:18" x14ac:dyDescent="0.25">
      <c r="A115" s="3">
        <v>106</v>
      </c>
      <c r="B115" s="167">
        <v>3764</v>
      </c>
      <c r="C115" s="16" t="s">
        <v>115</v>
      </c>
      <c r="D115" s="16" t="s">
        <v>115</v>
      </c>
      <c r="E115" s="16"/>
      <c r="F115" s="16"/>
      <c r="G115" s="13" t="str">
        <f t="shared" si="22"/>
        <v/>
      </c>
      <c r="H115" s="346" t="str">
        <f t="shared" si="24"/>
        <v>medium-sized</v>
      </c>
      <c r="I115" s="13" t="str">
        <f t="shared" si="23"/>
        <v/>
      </c>
      <c r="J115" s="14" t="s">
        <v>27</v>
      </c>
      <c r="K115" s="13" t="s">
        <v>109</v>
      </c>
      <c r="L115" s="167">
        <v>1794.96</v>
      </c>
      <c r="M115" s="159">
        <f t="shared" si="25"/>
        <v>47.687566418703504</v>
      </c>
      <c r="N115" s="3" t="s">
        <v>476</v>
      </c>
      <c r="O115" s="3" t="s">
        <v>468</v>
      </c>
      <c r="P115" s="4">
        <v>3449.7</v>
      </c>
      <c r="Q115" s="5">
        <f t="shared" si="26"/>
        <v>314.30000000000018</v>
      </c>
      <c r="R115" s="5"/>
    </row>
    <row r="116" spans="1:18" x14ac:dyDescent="0.25">
      <c r="A116" s="3">
        <v>107</v>
      </c>
      <c r="B116" s="167">
        <v>3044</v>
      </c>
      <c r="C116" s="17" t="s">
        <v>88</v>
      </c>
      <c r="D116" s="17" t="s">
        <v>88</v>
      </c>
      <c r="E116" s="17"/>
      <c r="F116" s="17"/>
      <c r="G116" s="13" t="str">
        <f t="shared" si="22"/>
        <v/>
      </c>
      <c r="H116" s="346" t="str">
        <f t="shared" si="24"/>
        <v>medium-sized</v>
      </c>
      <c r="I116" s="13" t="str">
        <f t="shared" si="23"/>
        <v/>
      </c>
      <c r="J116" s="14" t="s">
        <v>89</v>
      </c>
      <c r="K116" s="14" t="s">
        <v>89</v>
      </c>
      <c r="L116" s="167">
        <v>1145.7207000000001</v>
      </c>
      <c r="M116" s="159">
        <f t="shared" si="25"/>
        <v>37.638656373193172</v>
      </c>
      <c r="N116" s="3" t="s">
        <v>476</v>
      </c>
      <c r="O116" s="3" t="s">
        <v>468</v>
      </c>
      <c r="P116" s="4">
        <v>2820.2</v>
      </c>
      <c r="Q116" s="5">
        <f t="shared" si="26"/>
        <v>223.80000000000018</v>
      </c>
      <c r="R116" s="5"/>
    </row>
    <row r="117" spans="1:18" x14ac:dyDescent="0.25">
      <c r="A117" s="3">
        <v>108</v>
      </c>
      <c r="B117" s="167">
        <v>6432</v>
      </c>
      <c r="C117" s="20" t="s">
        <v>487</v>
      </c>
      <c r="D117" s="20" t="s">
        <v>487</v>
      </c>
      <c r="E117" s="17"/>
      <c r="F117" s="17"/>
      <c r="G117" s="13" t="str">
        <f t="shared" si="22"/>
        <v/>
      </c>
      <c r="H117" s="346" t="str">
        <f t="shared" si="24"/>
        <v>medium-sized</v>
      </c>
      <c r="I117" s="13" t="str">
        <f t="shared" si="23"/>
        <v/>
      </c>
      <c r="J117" s="14" t="s">
        <v>89</v>
      </c>
      <c r="K117" s="14" t="s">
        <v>89</v>
      </c>
      <c r="L117" s="167">
        <v>2456</v>
      </c>
      <c r="M117" s="159">
        <f t="shared" si="25"/>
        <v>38.184079601990049</v>
      </c>
      <c r="N117" s="3" t="s">
        <v>476</v>
      </c>
      <c r="O117" s="3" t="s">
        <v>468</v>
      </c>
      <c r="P117" s="4">
        <v>5943</v>
      </c>
      <c r="Q117" s="5">
        <f t="shared" si="26"/>
        <v>489</v>
      </c>
      <c r="R117" s="5"/>
    </row>
    <row r="118" spans="1:18" x14ac:dyDescent="0.25">
      <c r="A118" s="3">
        <v>109</v>
      </c>
      <c r="B118" s="166">
        <v>1219</v>
      </c>
      <c r="C118" s="163" t="s">
        <v>91</v>
      </c>
      <c r="D118" s="163" t="s">
        <v>91</v>
      </c>
      <c r="E118" s="163"/>
      <c r="F118" s="163"/>
      <c r="G118" s="158" t="str">
        <f t="shared" si="22"/>
        <v/>
      </c>
      <c r="H118" s="326" t="str">
        <f t="shared" si="24"/>
        <v/>
      </c>
      <c r="I118" s="158" t="str">
        <f t="shared" si="23"/>
        <v>minor</v>
      </c>
      <c r="J118" s="161" t="s">
        <v>89</v>
      </c>
      <c r="K118" s="161" t="s">
        <v>89</v>
      </c>
      <c r="L118" s="166">
        <v>589.67999999999995</v>
      </c>
      <c r="M118" s="159">
        <f t="shared" si="25"/>
        <v>48.374077112387198</v>
      </c>
      <c r="N118" s="3" t="s">
        <v>475</v>
      </c>
      <c r="O118" s="3" t="s">
        <v>463</v>
      </c>
      <c r="P118" s="4">
        <v>1184.9000000000001</v>
      </c>
      <c r="Q118" s="5">
        <f t="shared" si="26"/>
        <v>34.099999999999909</v>
      </c>
      <c r="R118" s="5"/>
    </row>
    <row r="119" spans="1:18" x14ac:dyDescent="0.25">
      <c r="A119" s="3">
        <v>110</v>
      </c>
      <c r="B119" s="167">
        <v>1248</v>
      </c>
      <c r="C119" s="17" t="s">
        <v>92</v>
      </c>
      <c r="D119" s="17" t="s">
        <v>92</v>
      </c>
      <c r="E119" s="17"/>
      <c r="F119" s="17"/>
      <c r="G119" s="13" t="str">
        <f t="shared" si="22"/>
        <v/>
      </c>
      <c r="H119" s="346" t="str">
        <f t="shared" si="24"/>
        <v>medium-sized</v>
      </c>
      <c r="I119" s="13" t="str">
        <f t="shared" si="23"/>
        <v/>
      </c>
      <c r="J119" s="14" t="s">
        <v>89</v>
      </c>
      <c r="K119" s="14" t="s">
        <v>89</v>
      </c>
      <c r="L119" s="167">
        <v>1052.6274000000001</v>
      </c>
      <c r="M119" s="159">
        <f t="shared" si="25"/>
        <v>84.345144230769236</v>
      </c>
      <c r="N119" s="3" t="s">
        <v>475</v>
      </c>
      <c r="O119" s="3" t="s">
        <v>463</v>
      </c>
      <c r="P119" s="4">
        <v>1242.4000000000001</v>
      </c>
      <c r="Q119" s="5">
        <f t="shared" si="26"/>
        <v>5.5999999999999091</v>
      </c>
      <c r="R119" s="5"/>
    </row>
    <row r="120" spans="1:18" x14ac:dyDescent="0.25">
      <c r="A120" s="3">
        <v>111</v>
      </c>
      <c r="B120" s="167">
        <v>3088</v>
      </c>
      <c r="C120" s="20" t="s">
        <v>93</v>
      </c>
      <c r="D120" s="20" t="s">
        <v>93</v>
      </c>
      <c r="E120" s="17"/>
      <c r="F120" s="17"/>
      <c r="G120" s="13" t="str">
        <f t="shared" si="22"/>
        <v/>
      </c>
      <c r="H120" s="346" t="str">
        <f t="shared" si="24"/>
        <v>medium-sized</v>
      </c>
      <c r="I120" s="13" t="str">
        <f t="shared" si="23"/>
        <v/>
      </c>
      <c r="J120" s="14" t="s">
        <v>89</v>
      </c>
      <c r="K120" s="14" t="s">
        <v>89</v>
      </c>
      <c r="L120" s="167">
        <v>2422.1835000000001</v>
      </c>
      <c r="M120" s="159">
        <f t="shared" si="25"/>
        <v>78.438584844559585</v>
      </c>
      <c r="N120" s="3" t="s">
        <v>478</v>
      </c>
      <c r="O120" s="3" t="s">
        <v>461</v>
      </c>
      <c r="P120" s="4">
        <v>2508.1</v>
      </c>
      <c r="Q120" s="5">
        <f t="shared" si="26"/>
        <v>579.90000000000009</v>
      </c>
      <c r="R120" s="5"/>
    </row>
    <row r="121" spans="1:18" x14ac:dyDescent="0.25">
      <c r="A121" s="3">
        <v>112</v>
      </c>
      <c r="B121" s="167">
        <v>8154</v>
      </c>
      <c r="C121" s="17" t="s">
        <v>94</v>
      </c>
      <c r="D121" s="17" t="s">
        <v>94</v>
      </c>
      <c r="E121" s="17"/>
      <c r="F121" s="17"/>
      <c r="G121" s="13" t="str">
        <f t="shared" si="22"/>
        <v/>
      </c>
      <c r="H121" s="346" t="str">
        <f t="shared" si="24"/>
        <v>medium-sized</v>
      </c>
      <c r="I121" s="13" t="str">
        <f t="shared" si="23"/>
        <v/>
      </c>
      <c r="J121" s="14" t="s">
        <v>89</v>
      </c>
      <c r="K121" s="14" t="s">
        <v>89</v>
      </c>
      <c r="L121" s="167">
        <v>4356.4229999999998</v>
      </c>
      <c r="M121" s="159">
        <f t="shared" si="25"/>
        <v>53.426821192052977</v>
      </c>
      <c r="N121" s="3" t="s">
        <v>474</v>
      </c>
      <c r="O121" s="3" t="s">
        <v>466</v>
      </c>
      <c r="P121" s="4">
        <v>8128.2</v>
      </c>
      <c r="Q121" s="5">
        <f t="shared" si="26"/>
        <v>25.800000000000182</v>
      </c>
      <c r="R121" s="5"/>
    </row>
    <row r="122" spans="1:18" x14ac:dyDescent="0.25">
      <c r="A122" s="3">
        <v>113</v>
      </c>
      <c r="B122" s="167">
        <v>8858</v>
      </c>
      <c r="C122" s="17" t="s">
        <v>95</v>
      </c>
      <c r="D122" s="17" t="s">
        <v>95</v>
      </c>
      <c r="E122" s="17"/>
      <c r="F122" s="17"/>
      <c r="G122" s="13" t="str">
        <f t="shared" si="22"/>
        <v/>
      </c>
      <c r="H122" s="346" t="str">
        <f t="shared" si="24"/>
        <v>medium-sized</v>
      </c>
      <c r="I122" s="13" t="str">
        <f t="shared" si="23"/>
        <v/>
      </c>
      <c r="J122" s="14" t="s">
        <v>89</v>
      </c>
      <c r="K122" s="14" t="s">
        <v>89</v>
      </c>
      <c r="L122" s="167">
        <v>3901.1057999999998</v>
      </c>
      <c r="M122" s="159">
        <f t="shared" si="25"/>
        <v>44.040480921201173</v>
      </c>
      <c r="N122" s="3" t="s">
        <v>474</v>
      </c>
      <c r="O122" s="3" t="s">
        <v>467</v>
      </c>
      <c r="P122" s="4">
        <v>8790.7000000000007</v>
      </c>
      <c r="Q122" s="5">
        <f t="shared" si="26"/>
        <v>67.299999999999272</v>
      </c>
      <c r="R122" s="5"/>
    </row>
    <row r="123" spans="1:18" x14ac:dyDescent="0.25">
      <c r="A123" s="3">
        <v>114</v>
      </c>
      <c r="B123" s="166">
        <v>956</v>
      </c>
      <c r="C123" s="158" t="s">
        <v>96</v>
      </c>
      <c r="D123" s="158" t="s">
        <v>96</v>
      </c>
      <c r="E123" s="158"/>
      <c r="F123" s="158"/>
      <c r="G123" s="158" t="str">
        <f t="shared" si="22"/>
        <v/>
      </c>
      <c r="H123" s="326" t="str">
        <f t="shared" si="24"/>
        <v/>
      </c>
      <c r="I123" s="158" t="str">
        <f t="shared" si="23"/>
        <v>minor</v>
      </c>
      <c r="J123" s="161" t="s">
        <v>89</v>
      </c>
      <c r="K123" s="161" t="s">
        <v>89</v>
      </c>
      <c r="L123" s="166">
        <v>428.35230000000001</v>
      </c>
      <c r="M123" s="159">
        <f t="shared" si="25"/>
        <v>44.806725941422599</v>
      </c>
      <c r="N123" s="3" t="s">
        <v>474</v>
      </c>
      <c r="O123" s="3" t="s">
        <v>467</v>
      </c>
      <c r="P123" s="4">
        <v>943.4</v>
      </c>
      <c r="Q123" s="5">
        <f t="shared" si="26"/>
        <v>12.600000000000023</v>
      </c>
      <c r="R123" s="5"/>
    </row>
    <row r="124" spans="1:18" x14ac:dyDescent="0.25">
      <c r="A124" s="3">
        <v>115</v>
      </c>
      <c r="B124" s="167">
        <v>3608</v>
      </c>
      <c r="C124" s="17" t="s">
        <v>97</v>
      </c>
      <c r="D124" s="17" t="s">
        <v>97</v>
      </c>
      <c r="E124" s="17"/>
      <c r="F124" s="17"/>
      <c r="G124" s="13" t="str">
        <f t="shared" si="22"/>
        <v/>
      </c>
      <c r="H124" s="346" t="str">
        <f t="shared" si="24"/>
        <v>medium-sized</v>
      </c>
      <c r="I124" s="13" t="str">
        <f t="shared" si="23"/>
        <v/>
      </c>
      <c r="J124" s="14" t="s">
        <v>89</v>
      </c>
      <c r="K124" s="14" t="s">
        <v>89</v>
      </c>
      <c r="L124" s="167">
        <v>1981.9647</v>
      </c>
      <c r="M124" s="159">
        <f t="shared" si="25"/>
        <v>54.932502771618623</v>
      </c>
      <c r="N124" s="3" t="s">
        <v>474</v>
      </c>
      <c r="O124" s="3" t="s">
        <v>467</v>
      </c>
      <c r="P124" s="4">
        <v>3382.8</v>
      </c>
      <c r="Q124" s="5">
        <f t="shared" si="26"/>
        <v>225.19999999999982</v>
      </c>
      <c r="R124" s="5"/>
    </row>
    <row r="125" spans="1:18" x14ac:dyDescent="0.25">
      <c r="A125" s="3">
        <v>116</v>
      </c>
      <c r="B125" s="167">
        <v>8191</v>
      </c>
      <c r="C125" s="17" t="s">
        <v>98</v>
      </c>
      <c r="D125" s="17" t="s">
        <v>98</v>
      </c>
      <c r="E125" s="17"/>
      <c r="F125" s="17"/>
      <c r="G125" s="13" t="str">
        <f t="shared" si="22"/>
        <v/>
      </c>
      <c r="H125" s="346" t="str">
        <f t="shared" si="24"/>
        <v>medium-sized</v>
      </c>
      <c r="I125" s="13" t="str">
        <f t="shared" si="23"/>
        <v/>
      </c>
      <c r="J125" s="14" t="s">
        <v>89</v>
      </c>
      <c r="K125" s="14" t="s">
        <v>89</v>
      </c>
      <c r="L125" s="167">
        <v>6397.5906000000004</v>
      </c>
      <c r="M125" s="159">
        <f t="shared" si="25"/>
        <v>78.105122695641569</v>
      </c>
      <c r="N125" s="3" t="s">
        <v>474</v>
      </c>
      <c r="O125" s="3" t="s">
        <v>467</v>
      </c>
      <c r="P125" s="4">
        <v>8099.7</v>
      </c>
      <c r="Q125" s="5">
        <f t="shared" si="26"/>
        <v>91.300000000000182</v>
      </c>
      <c r="R125" s="5"/>
    </row>
    <row r="126" spans="1:18" x14ac:dyDescent="0.25">
      <c r="A126" s="3">
        <v>117</v>
      </c>
      <c r="B126" s="166">
        <v>323</v>
      </c>
      <c r="C126" s="158" t="s">
        <v>398</v>
      </c>
      <c r="D126" s="158" t="s">
        <v>398</v>
      </c>
      <c r="E126" s="158"/>
      <c r="F126" s="158"/>
      <c r="G126" s="158" t="str">
        <f t="shared" si="22"/>
        <v/>
      </c>
      <c r="H126" s="326" t="str">
        <f t="shared" si="24"/>
        <v/>
      </c>
      <c r="I126" s="158" t="str">
        <f t="shared" si="23"/>
        <v>minor</v>
      </c>
      <c r="J126" s="158" t="s">
        <v>7</v>
      </c>
      <c r="K126" s="158" t="s">
        <v>170</v>
      </c>
      <c r="L126" s="166">
        <v>164.4</v>
      </c>
      <c r="M126" s="159">
        <f t="shared" si="25"/>
        <v>50.897832817337459</v>
      </c>
      <c r="N126" s="3" t="s">
        <v>474</v>
      </c>
      <c r="O126" s="3" t="s">
        <v>467</v>
      </c>
      <c r="P126" s="4">
        <v>295.2</v>
      </c>
      <c r="Q126" s="5">
        <f t="shared" si="26"/>
        <v>27.800000000000011</v>
      </c>
      <c r="R126" s="5"/>
    </row>
    <row r="127" spans="1:18" x14ac:dyDescent="0.25">
      <c r="A127" s="3">
        <v>118</v>
      </c>
      <c r="B127" s="167">
        <v>7529</v>
      </c>
      <c r="C127" s="17" t="s">
        <v>100</v>
      </c>
      <c r="D127" s="17" t="s">
        <v>100</v>
      </c>
      <c r="E127" s="17"/>
      <c r="F127" s="17"/>
      <c r="G127" s="13" t="str">
        <f t="shared" si="22"/>
        <v/>
      </c>
      <c r="H127" s="346" t="str">
        <f t="shared" si="24"/>
        <v>medium-sized</v>
      </c>
      <c r="I127" s="13" t="str">
        <f t="shared" si="23"/>
        <v/>
      </c>
      <c r="J127" s="14" t="s">
        <v>89</v>
      </c>
      <c r="K127" s="14" t="s">
        <v>89</v>
      </c>
      <c r="L127" s="167">
        <v>5777.0172000000002</v>
      </c>
      <c r="M127" s="159">
        <f t="shared" si="25"/>
        <v>76.73020587063354</v>
      </c>
      <c r="N127" s="3" t="s">
        <v>474</v>
      </c>
      <c r="O127" s="3" t="s">
        <v>467</v>
      </c>
      <c r="P127" s="4">
        <v>7365.7</v>
      </c>
      <c r="Q127" s="5">
        <f t="shared" si="26"/>
        <v>163.30000000000018</v>
      </c>
      <c r="R127" s="5"/>
    </row>
    <row r="128" spans="1:18" x14ac:dyDescent="0.25">
      <c r="A128" s="3">
        <v>119</v>
      </c>
      <c r="B128" s="166">
        <v>734</v>
      </c>
      <c r="C128" s="158" t="s">
        <v>101</v>
      </c>
      <c r="D128" s="158" t="s">
        <v>101</v>
      </c>
      <c r="E128" s="158"/>
      <c r="F128" s="158"/>
      <c r="G128" s="158" t="str">
        <f t="shared" si="22"/>
        <v/>
      </c>
      <c r="H128" s="326" t="str">
        <f t="shared" si="24"/>
        <v/>
      </c>
      <c r="I128" s="158" t="str">
        <f t="shared" si="23"/>
        <v>minor</v>
      </c>
      <c r="J128" s="161" t="s">
        <v>89</v>
      </c>
      <c r="K128" s="161" t="s">
        <v>89</v>
      </c>
      <c r="L128" s="166">
        <v>357.00749999999999</v>
      </c>
      <c r="M128" s="159">
        <f t="shared" si="25"/>
        <v>48.638623978201636</v>
      </c>
      <c r="N128" s="3" t="s">
        <v>474</v>
      </c>
      <c r="O128" s="3" t="s">
        <v>467</v>
      </c>
      <c r="P128" s="4">
        <v>708.6</v>
      </c>
      <c r="Q128" s="5">
        <f t="shared" si="26"/>
        <v>25.399999999999977</v>
      </c>
      <c r="R128" s="5"/>
    </row>
    <row r="129" spans="1:18" x14ac:dyDescent="0.25">
      <c r="A129" s="3">
        <v>120</v>
      </c>
      <c r="B129" s="166">
        <v>1100</v>
      </c>
      <c r="C129" s="163" t="s">
        <v>102</v>
      </c>
      <c r="D129" s="163" t="s">
        <v>102</v>
      </c>
      <c r="E129" s="163"/>
      <c r="F129" s="163"/>
      <c r="G129" s="158" t="str">
        <f t="shared" si="22"/>
        <v/>
      </c>
      <c r="H129" s="326" t="str">
        <f t="shared" si="24"/>
        <v/>
      </c>
      <c r="I129" s="158" t="str">
        <f t="shared" si="23"/>
        <v>minor</v>
      </c>
      <c r="J129" s="161" t="s">
        <v>89</v>
      </c>
      <c r="K129" s="161" t="s">
        <v>89</v>
      </c>
      <c r="L129" s="166">
        <v>900.29070000000002</v>
      </c>
      <c r="M129" s="159">
        <f t="shared" si="25"/>
        <v>81.844609090909103</v>
      </c>
      <c r="N129" s="3" t="s">
        <v>474</v>
      </c>
      <c r="O129" s="3" t="s">
        <v>467</v>
      </c>
      <c r="P129" s="4">
        <v>1093</v>
      </c>
      <c r="Q129" s="5">
        <f t="shared" si="26"/>
        <v>7</v>
      </c>
      <c r="R129" s="5"/>
    </row>
    <row r="130" spans="1:18" x14ac:dyDescent="0.25">
      <c r="A130" s="3">
        <v>121</v>
      </c>
      <c r="B130" s="166">
        <v>438</v>
      </c>
      <c r="C130" s="158" t="s">
        <v>103</v>
      </c>
      <c r="D130" s="158" t="s">
        <v>103</v>
      </c>
      <c r="E130" s="158"/>
      <c r="F130" s="158"/>
      <c r="G130" s="158" t="str">
        <f t="shared" si="22"/>
        <v/>
      </c>
      <c r="H130" s="326" t="str">
        <f t="shared" si="24"/>
        <v/>
      </c>
      <c r="I130" s="158" t="str">
        <f t="shared" si="23"/>
        <v>minor</v>
      </c>
      <c r="J130" s="161" t="s">
        <v>89</v>
      </c>
      <c r="K130" s="161" t="s">
        <v>89</v>
      </c>
      <c r="L130" s="166">
        <v>303.70949999999999</v>
      </c>
      <c r="M130" s="159">
        <f t="shared" si="25"/>
        <v>69.340068493150682</v>
      </c>
      <c r="N130" s="3" t="s">
        <v>474</v>
      </c>
      <c r="O130" s="3" t="s">
        <v>467</v>
      </c>
      <c r="P130" s="4">
        <v>417</v>
      </c>
      <c r="Q130" s="5">
        <f t="shared" si="26"/>
        <v>21</v>
      </c>
      <c r="R130" s="5"/>
    </row>
    <row r="131" spans="1:18" x14ac:dyDescent="0.25">
      <c r="A131" s="3">
        <v>122</v>
      </c>
      <c r="B131" s="166">
        <v>354</v>
      </c>
      <c r="C131" s="158" t="s">
        <v>104</v>
      </c>
      <c r="D131" s="158" t="s">
        <v>104</v>
      </c>
      <c r="E131" s="158"/>
      <c r="F131" s="158"/>
      <c r="G131" s="158" t="str">
        <f t="shared" si="22"/>
        <v/>
      </c>
      <c r="H131" s="326" t="str">
        <f t="shared" si="24"/>
        <v/>
      </c>
      <c r="I131" s="158" t="str">
        <f t="shared" si="23"/>
        <v>minor</v>
      </c>
      <c r="J131" s="161" t="s">
        <v>89</v>
      </c>
      <c r="K131" s="161" t="s">
        <v>89</v>
      </c>
      <c r="L131" s="166">
        <v>160.60679999999999</v>
      </c>
      <c r="M131" s="159">
        <f t="shared" si="25"/>
        <v>45.369152542372881</v>
      </c>
      <c r="N131" s="3" t="s">
        <v>474</v>
      </c>
      <c r="O131" s="3" t="s">
        <v>467</v>
      </c>
      <c r="P131" s="4">
        <v>324</v>
      </c>
      <c r="Q131" s="5">
        <f t="shared" si="26"/>
        <v>30</v>
      </c>
      <c r="R131" s="5"/>
    </row>
    <row r="132" spans="1:18" x14ac:dyDescent="0.25">
      <c r="A132" s="3">
        <v>123</v>
      </c>
      <c r="B132" s="166">
        <v>224</v>
      </c>
      <c r="C132" s="158" t="s">
        <v>105</v>
      </c>
      <c r="D132" s="158" t="s">
        <v>105</v>
      </c>
      <c r="E132" s="158"/>
      <c r="F132" s="158"/>
      <c r="G132" s="158" t="str">
        <f t="shared" si="22"/>
        <v/>
      </c>
      <c r="H132" s="326" t="str">
        <f t="shared" si="24"/>
        <v/>
      </c>
      <c r="I132" s="158" t="str">
        <f t="shared" si="23"/>
        <v>minor</v>
      </c>
      <c r="J132" s="161" t="s">
        <v>89</v>
      </c>
      <c r="K132" s="161" t="s">
        <v>89</v>
      </c>
      <c r="L132" s="166">
        <v>144.08279999999999</v>
      </c>
      <c r="M132" s="159">
        <f t="shared" si="25"/>
        <v>64.322678571428568</v>
      </c>
      <c r="N132" s="3" t="s">
        <v>474</v>
      </c>
      <c r="O132" s="3" t="s">
        <v>467</v>
      </c>
      <c r="P132" s="4">
        <v>221.7</v>
      </c>
      <c r="Q132" s="5">
        <f t="shared" si="26"/>
        <v>2.3000000000000114</v>
      </c>
      <c r="R132" s="5"/>
    </row>
    <row r="133" spans="1:18" x14ac:dyDescent="0.25">
      <c r="A133" s="3">
        <v>124</v>
      </c>
      <c r="B133" s="166">
        <v>213</v>
      </c>
      <c r="C133" s="158" t="s">
        <v>106</v>
      </c>
      <c r="D133" s="158" t="s">
        <v>106</v>
      </c>
      <c r="E133" s="158"/>
      <c r="F133" s="158"/>
      <c r="G133" s="158" t="str">
        <f t="shared" si="22"/>
        <v/>
      </c>
      <c r="H133" s="326" t="str">
        <f t="shared" si="24"/>
        <v/>
      </c>
      <c r="I133" s="158" t="str">
        <f t="shared" si="23"/>
        <v>minor</v>
      </c>
      <c r="J133" s="161" t="s">
        <v>89</v>
      </c>
      <c r="K133" s="161" t="s">
        <v>89</v>
      </c>
      <c r="L133" s="166">
        <v>111.31019999999999</v>
      </c>
      <c r="M133" s="159">
        <f t="shared" si="25"/>
        <v>52.25830985915492</v>
      </c>
      <c r="N133" s="3" t="s">
        <v>474</v>
      </c>
      <c r="O133" s="3" t="s">
        <v>467</v>
      </c>
      <c r="P133" s="4">
        <v>207.8</v>
      </c>
      <c r="Q133" s="5">
        <f t="shared" si="26"/>
        <v>5.1999999999999886</v>
      </c>
      <c r="R133" s="5"/>
    </row>
    <row r="134" spans="1:18" x14ac:dyDescent="0.25">
      <c r="A134" s="3">
        <v>125</v>
      </c>
      <c r="B134" s="4">
        <v>51126</v>
      </c>
      <c r="C134" s="314" t="s">
        <v>517</v>
      </c>
      <c r="D134" s="314" t="s">
        <v>517</v>
      </c>
      <c r="E134" s="311" t="s">
        <v>518</v>
      </c>
      <c r="F134" s="311"/>
      <c r="G134" s="3" t="str">
        <f t="shared" si="22"/>
        <v>mega</v>
      </c>
      <c r="I134" s="3" t="str">
        <f t="shared" si="23"/>
        <v/>
      </c>
      <c r="J134" s="3" t="s">
        <v>89</v>
      </c>
      <c r="K134" s="3" t="s">
        <v>89</v>
      </c>
      <c r="L134" s="313">
        <v>21344</v>
      </c>
      <c r="M134" s="159">
        <f t="shared" si="25"/>
        <v>41.747838673082192</v>
      </c>
      <c r="N134" s="3" t="s">
        <v>474</v>
      </c>
      <c r="O134" s="3" t="s">
        <v>467</v>
      </c>
      <c r="P134" s="313">
        <v>49739.3</v>
      </c>
      <c r="Q134" s="5">
        <f t="shared" si="26"/>
        <v>1386.6999999999971</v>
      </c>
      <c r="R134" s="5"/>
    </row>
    <row r="135" spans="1:18" x14ac:dyDescent="0.25">
      <c r="A135" s="3">
        <v>126</v>
      </c>
      <c r="B135" s="4">
        <v>33710</v>
      </c>
      <c r="C135" s="314" t="s">
        <v>58</v>
      </c>
      <c r="D135" s="314" t="s">
        <v>58</v>
      </c>
      <c r="E135" s="3" t="s">
        <v>58</v>
      </c>
      <c r="G135" s="3" t="str">
        <f t="shared" si="22"/>
        <v>mega</v>
      </c>
      <c r="I135" s="3" t="str">
        <f t="shared" si="23"/>
        <v/>
      </c>
      <c r="J135" s="3" t="s">
        <v>4</v>
      </c>
      <c r="K135" s="3" t="s">
        <v>59</v>
      </c>
      <c r="L135" s="313">
        <v>20205</v>
      </c>
      <c r="M135" s="159">
        <f t="shared" si="25"/>
        <v>59.937703945416793</v>
      </c>
      <c r="N135" s="3" t="s">
        <v>474</v>
      </c>
      <c r="O135" s="3" t="s">
        <v>467</v>
      </c>
      <c r="P135" s="4">
        <v>33269</v>
      </c>
      <c r="Q135" s="5">
        <f t="shared" si="26"/>
        <v>441</v>
      </c>
      <c r="R135" s="5"/>
    </row>
    <row r="136" spans="1:18" x14ac:dyDescent="0.25">
      <c r="A136" s="3">
        <v>127</v>
      </c>
      <c r="B136" s="167">
        <v>12350</v>
      </c>
      <c r="C136" s="312" t="s">
        <v>78</v>
      </c>
      <c r="D136" s="312" t="s">
        <v>78</v>
      </c>
      <c r="E136" s="18"/>
      <c r="F136" s="18"/>
      <c r="G136" s="13" t="str">
        <f t="shared" si="22"/>
        <v/>
      </c>
      <c r="H136" s="346" t="str">
        <f>IF(L136&lt;10000,IF(L136&gt;1000,"medium-sized",""))</f>
        <v>medium-sized</v>
      </c>
      <c r="I136" s="13" t="str">
        <f t="shared" si="23"/>
        <v/>
      </c>
      <c r="J136" s="14" t="s">
        <v>4</v>
      </c>
      <c r="K136" s="13" t="s">
        <v>67</v>
      </c>
      <c r="L136" s="167">
        <v>4305.7</v>
      </c>
      <c r="M136" s="159">
        <f t="shared" si="25"/>
        <v>34.86396761133603</v>
      </c>
      <c r="N136" s="3" t="s">
        <v>476</v>
      </c>
      <c r="O136" s="3" t="s">
        <v>468</v>
      </c>
      <c r="P136" s="4">
        <v>11486.5</v>
      </c>
      <c r="Q136" s="5">
        <f t="shared" si="26"/>
        <v>863.5</v>
      </c>
      <c r="R136" s="5"/>
    </row>
    <row r="137" spans="1:18" x14ac:dyDescent="0.25">
      <c r="A137" s="3">
        <v>128</v>
      </c>
      <c r="B137" s="166">
        <v>2475</v>
      </c>
      <c r="C137" s="163" t="s">
        <v>80</v>
      </c>
      <c r="D137" s="163" t="s">
        <v>80</v>
      </c>
      <c r="E137" s="163"/>
      <c r="F137" s="163"/>
      <c r="G137" s="158" t="str">
        <f t="shared" si="22"/>
        <v/>
      </c>
      <c r="H137" s="326" t="str">
        <f>IF(L137&lt;10000,IF(L137&gt;1000,"medium-sized",""))</f>
        <v/>
      </c>
      <c r="I137" s="158" t="str">
        <f t="shared" si="23"/>
        <v>minor</v>
      </c>
      <c r="J137" s="161" t="s">
        <v>4</v>
      </c>
      <c r="K137" s="158" t="s">
        <v>67</v>
      </c>
      <c r="L137" s="166">
        <v>965</v>
      </c>
      <c r="M137" s="159">
        <f t="shared" si="25"/>
        <v>38.98989898989899</v>
      </c>
      <c r="N137" s="3" t="s">
        <v>476</v>
      </c>
      <c r="O137" s="3" t="s">
        <v>468</v>
      </c>
      <c r="P137" s="4">
        <v>2378.6999999999998</v>
      </c>
      <c r="Q137" s="5">
        <f t="shared" si="26"/>
        <v>96.300000000000182</v>
      </c>
      <c r="R137" s="5"/>
    </row>
    <row r="138" spans="1:18" x14ac:dyDescent="0.25">
      <c r="A138" s="3">
        <v>129</v>
      </c>
      <c r="B138" s="167">
        <v>3412</v>
      </c>
      <c r="C138" s="13" t="s">
        <v>152</v>
      </c>
      <c r="D138" s="13" t="s">
        <v>152</v>
      </c>
      <c r="E138" s="13"/>
      <c r="F138" s="13"/>
      <c r="G138" s="13" t="str">
        <f t="shared" ref="G138:G169" si="27">IF(L138&gt;10000,"mega","")</f>
        <v/>
      </c>
      <c r="H138" s="346" t="str">
        <f>IF(L138&lt;10000,IF(L138&gt;1000,"medium-sized",""))</f>
        <v>medium-sized</v>
      </c>
      <c r="I138" s="13" t="str">
        <f t="shared" ref="I138:I169" si="28">IF(L138&lt;1000,"minor","")</f>
        <v/>
      </c>
      <c r="J138" s="13" t="s">
        <v>4</v>
      </c>
      <c r="K138" s="13" t="s">
        <v>15</v>
      </c>
      <c r="L138" s="324">
        <v>1256</v>
      </c>
      <c r="M138" s="159">
        <f t="shared" si="25"/>
        <v>36.811254396248536</v>
      </c>
      <c r="N138" s="3" t="s">
        <v>472</v>
      </c>
      <c r="O138" s="3" t="s">
        <v>456</v>
      </c>
      <c r="P138" s="4">
        <v>2861.5</v>
      </c>
      <c r="Q138" s="5">
        <f t="shared" si="26"/>
        <v>550.5</v>
      </c>
      <c r="R138" s="5"/>
    </row>
    <row r="139" spans="1:18" x14ac:dyDescent="0.25">
      <c r="A139" s="3">
        <v>130</v>
      </c>
      <c r="B139" s="167">
        <v>8126</v>
      </c>
      <c r="C139" s="17" t="s">
        <v>178</v>
      </c>
      <c r="D139" s="17" t="s">
        <v>178</v>
      </c>
      <c r="E139" s="17"/>
      <c r="F139" s="17"/>
      <c r="G139" s="13" t="str">
        <f t="shared" si="27"/>
        <v/>
      </c>
      <c r="H139" s="346" t="str">
        <f>IF(L139&lt;10000,IF(L139&gt;1000,"medium-sized",""))</f>
        <v>medium-sized</v>
      </c>
      <c r="I139" s="13" t="str">
        <f t="shared" si="28"/>
        <v/>
      </c>
      <c r="J139" s="13" t="s">
        <v>7</v>
      </c>
      <c r="K139" s="13" t="s">
        <v>179</v>
      </c>
      <c r="L139" s="167">
        <v>6148</v>
      </c>
      <c r="M139" s="159">
        <f t="shared" si="25"/>
        <v>75.658380507014527</v>
      </c>
      <c r="N139" s="3" t="s">
        <v>473</v>
      </c>
      <c r="O139" s="3" t="s">
        <v>460</v>
      </c>
      <c r="P139" s="4">
        <v>7826.4</v>
      </c>
      <c r="Q139" s="5">
        <f t="shared" si="26"/>
        <v>299.60000000000036</v>
      </c>
      <c r="R139" s="5"/>
    </row>
    <row r="140" spans="1:18" x14ac:dyDescent="0.25">
      <c r="A140" s="3">
        <v>131</v>
      </c>
      <c r="B140" s="4">
        <v>51639</v>
      </c>
      <c r="C140" s="333" t="s">
        <v>180</v>
      </c>
      <c r="D140" s="333" t="s">
        <v>180</v>
      </c>
      <c r="G140" s="3" t="str">
        <f t="shared" si="27"/>
        <v>mega</v>
      </c>
      <c r="I140" s="3" t="str">
        <f t="shared" si="28"/>
        <v/>
      </c>
      <c r="J140" s="3" t="s">
        <v>7</v>
      </c>
      <c r="K140" s="3" t="s">
        <v>8</v>
      </c>
      <c r="L140" s="334">
        <v>43614</v>
      </c>
      <c r="M140" s="159">
        <f t="shared" si="25"/>
        <v>84.459420205658517</v>
      </c>
      <c r="N140" s="3" t="s">
        <v>473</v>
      </c>
      <c r="O140" s="3" t="s">
        <v>460</v>
      </c>
      <c r="P140" s="4">
        <v>51446.3</v>
      </c>
      <c r="Q140" s="5">
        <f t="shared" si="26"/>
        <v>192.69999999999709</v>
      </c>
      <c r="R140" s="5"/>
    </row>
    <row r="141" spans="1:18" x14ac:dyDescent="0.25">
      <c r="A141" s="3">
        <v>132</v>
      </c>
      <c r="B141" s="4">
        <v>71614</v>
      </c>
      <c r="C141" s="333" t="s">
        <v>185</v>
      </c>
      <c r="D141" s="333" t="s">
        <v>185</v>
      </c>
      <c r="G141" s="3" t="str">
        <f t="shared" si="27"/>
        <v>mega</v>
      </c>
      <c r="I141" s="3" t="str">
        <f t="shared" si="28"/>
        <v/>
      </c>
      <c r="J141" s="3" t="s">
        <v>4</v>
      </c>
      <c r="K141" s="3" t="s">
        <v>83</v>
      </c>
      <c r="L141" s="4">
        <v>14974</v>
      </c>
      <c r="M141" s="159">
        <f t="shared" si="25"/>
        <v>20.909319406819897</v>
      </c>
      <c r="N141" s="3" t="s">
        <v>476</v>
      </c>
      <c r="O141" s="3" t="s">
        <v>468</v>
      </c>
      <c r="P141" s="4">
        <v>42194.399999999994</v>
      </c>
      <c r="Q141" s="5">
        <f t="shared" si="26"/>
        <v>29419.600000000006</v>
      </c>
      <c r="R141" s="5"/>
    </row>
    <row r="142" spans="1:18" x14ac:dyDescent="0.25">
      <c r="A142" s="3">
        <v>133</v>
      </c>
      <c r="B142" s="166">
        <v>2507</v>
      </c>
      <c r="C142" s="158" t="s">
        <v>184</v>
      </c>
      <c r="D142" s="158" t="s">
        <v>184</v>
      </c>
      <c r="E142" s="158"/>
      <c r="F142" s="158"/>
      <c r="G142" s="158" t="str">
        <f t="shared" si="27"/>
        <v/>
      </c>
      <c r="H142" s="326" t="str">
        <f>IF(L142&lt;10000,IF(L142&gt;1000,"medium-sized",""))</f>
        <v/>
      </c>
      <c r="I142" s="158" t="str">
        <f t="shared" si="28"/>
        <v>minor</v>
      </c>
      <c r="J142" s="158" t="s">
        <v>4</v>
      </c>
      <c r="K142" s="158" t="s">
        <v>83</v>
      </c>
      <c r="L142" s="166">
        <v>956.3</v>
      </c>
      <c r="M142" s="159">
        <f t="shared" si="25"/>
        <v>38.145193458316712</v>
      </c>
      <c r="N142" s="3" t="s">
        <v>476</v>
      </c>
      <c r="O142" s="3" t="s">
        <v>468</v>
      </c>
      <c r="P142" s="4">
        <v>2373.8000000000002</v>
      </c>
      <c r="Q142" s="5">
        <f t="shared" si="26"/>
        <v>133.19999999999982</v>
      </c>
      <c r="R142" s="5"/>
    </row>
    <row r="143" spans="1:18" x14ac:dyDescent="0.25">
      <c r="A143" s="3">
        <v>134</v>
      </c>
      <c r="B143" s="4">
        <v>46026</v>
      </c>
      <c r="C143" s="322" t="s">
        <v>352</v>
      </c>
      <c r="D143" s="314" t="s">
        <v>352</v>
      </c>
      <c r="E143" s="311" t="s">
        <v>522</v>
      </c>
      <c r="F143" s="311"/>
      <c r="G143" s="3" t="str">
        <f t="shared" si="27"/>
        <v>mega</v>
      </c>
      <c r="I143" s="3" t="str">
        <f t="shared" si="28"/>
        <v/>
      </c>
      <c r="J143" s="3" t="s">
        <v>4</v>
      </c>
      <c r="K143" s="3" t="s">
        <v>17</v>
      </c>
      <c r="L143" s="313">
        <v>17944</v>
      </c>
      <c r="M143" s="159">
        <f t="shared" si="25"/>
        <v>38.986659714074655</v>
      </c>
      <c r="N143" s="3" t="s">
        <v>476</v>
      </c>
      <c r="O143" s="3" t="s">
        <v>468</v>
      </c>
      <c r="P143" s="313">
        <v>44594.799999999996</v>
      </c>
      <c r="Q143" s="5">
        <f t="shared" si="26"/>
        <v>1431.2000000000044</v>
      </c>
      <c r="R143" s="5"/>
    </row>
    <row r="144" spans="1:18" x14ac:dyDescent="0.25">
      <c r="A144" s="3">
        <v>135</v>
      </c>
      <c r="B144" s="166">
        <v>3426</v>
      </c>
      <c r="C144" s="328" t="s">
        <v>508</v>
      </c>
      <c r="D144" s="328" t="s">
        <v>508</v>
      </c>
      <c r="E144" s="158"/>
      <c r="F144" s="158"/>
      <c r="G144" s="158" t="str">
        <f t="shared" si="27"/>
        <v/>
      </c>
      <c r="H144" s="326" t="str">
        <f>IF(L144&lt;10000,IF(L144&gt;1000,"medium-sized",""))</f>
        <v/>
      </c>
      <c r="I144" s="158" t="str">
        <f t="shared" si="28"/>
        <v>minor</v>
      </c>
      <c r="J144" s="158" t="s">
        <v>27</v>
      </c>
      <c r="K144" s="158" t="s">
        <v>196</v>
      </c>
      <c r="L144" s="166">
        <v>485.2</v>
      </c>
      <c r="M144" s="159">
        <f t="shared" si="25"/>
        <v>14.162288382953882</v>
      </c>
      <c r="N144" s="3" t="s">
        <v>474</v>
      </c>
      <c r="O144" s="3" t="s">
        <v>464</v>
      </c>
      <c r="P144" s="4">
        <v>2626.7</v>
      </c>
      <c r="Q144" s="5">
        <f t="shared" si="26"/>
        <v>799.30000000000018</v>
      </c>
      <c r="R144" s="5"/>
    </row>
    <row r="145" spans="1:18" x14ac:dyDescent="0.25">
      <c r="A145" s="3">
        <v>136</v>
      </c>
      <c r="B145" s="4">
        <v>32378</v>
      </c>
      <c r="C145" s="3" t="s">
        <v>188</v>
      </c>
      <c r="D145" s="3" t="s">
        <v>188</v>
      </c>
      <c r="E145" s="304" t="s">
        <v>491</v>
      </c>
      <c r="G145" s="3" t="str">
        <f t="shared" si="27"/>
        <v>mega</v>
      </c>
      <c r="I145" s="3" t="str">
        <f t="shared" si="28"/>
        <v/>
      </c>
      <c r="J145" s="3" t="s">
        <v>27</v>
      </c>
      <c r="K145" s="3" t="s">
        <v>8</v>
      </c>
      <c r="L145" s="4">
        <v>22193</v>
      </c>
      <c r="M145" s="159">
        <f t="shared" si="25"/>
        <v>68.543455432701222</v>
      </c>
      <c r="N145" s="3" t="s">
        <v>476</v>
      </c>
      <c r="O145" s="3" t="s">
        <v>468</v>
      </c>
      <c r="P145" s="4">
        <v>30840.3</v>
      </c>
      <c r="Q145" s="5">
        <f t="shared" si="26"/>
        <v>1537.7000000000007</v>
      </c>
      <c r="R145" s="5"/>
    </row>
    <row r="146" spans="1:18" x14ac:dyDescent="0.25">
      <c r="A146" s="3">
        <v>137</v>
      </c>
      <c r="B146" s="4">
        <v>11993</v>
      </c>
      <c r="C146" s="3" t="s">
        <v>187</v>
      </c>
      <c r="D146" s="3" t="s">
        <v>187</v>
      </c>
      <c r="E146" s="304" t="s">
        <v>491</v>
      </c>
      <c r="G146" s="3" t="str">
        <f t="shared" si="27"/>
        <v>mega</v>
      </c>
      <c r="I146" s="3" t="str">
        <f t="shared" si="28"/>
        <v/>
      </c>
      <c r="J146" s="3" t="s">
        <v>27</v>
      </c>
      <c r="K146" s="3" t="s">
        <v>195</v>
      </c>
      <c r="L146" s="4">
        <v>10606</v>
      </c>
      <c r="M146" s="159">
        <f t="shared" si="25"/>
        <v>88.434920370215963</v>
      </c>
      <c r="N146" s="3" t="s">
        <v>476</v>
      </c>
      <c r="O146" s="3" t="s">
        <v>468</v>
      </c>
      <c r="P146" s="4">
        <v>11904.7</v>
      </c>
      <c r="Q146" s="5">
        <f t="shared" si="26"/>
        <v>88.299999999999272</v>
      </c>
      <c r="R146" s="5"/>
    </row>
    <row r="147" spans="1:18" x14ac:dyDescent="0.25">
      <c r="A147" s="3">
        <v>138</v>
      </c>
      <c r="B147" s="167">
        <v>15261</v>
      </c>
      <c r="C147" s="13" t="s">
        <v>186</v>
      </c>
      <c r="D147" s="13" t="s">
        <v>186</v>
      </c>
      <c r="E147" s="13" t="s">
        <v>186</v>
      </c>
      <c r="F147" s="13"/>
      <c r="G147" s="13" t="str">
        <f t="shared" si="27"/>
        <v/>
      </c>
      <c r="H147" s="346" t="str">
        <f t="shared" ref="H147:H191" si="29">IF(L147&lt;10000,IF(L147&gt;1000,"medium-sized",""))</f>
        <v>medium-sized</v>
      </c>
      <c r="I147" s="13" t="str">
        <f t="shared" si="28"/>
        <v/>
      </c>
      <c r="J147" s="13" t="s">
        <v>27</v>
      </c>
      <c r="K147" s="13" t="s">
        <v>194</v>
      </c>
      <c r="L147" s="167">
        <v>8064</v>
      </c>
      <c r="M147" s="159">
        <f t="shared" si="25"/>
        <v>52.840574012187929</v>
      </c>
      <c r="N147" s="3" t="s">
        <v>474</v>
      </c>
      <c r="O147" s="3" t="s">
        <v>467</v>
      </c>
      <c r="P147" s="4">
        <v>13947.5</v>
      </c>
      <c r="Q147" s="5">
        <f t="shared" si="26"/>
        <v>1313.5</v>
      </c>
      <c r="R147" s="5"/>
    </row>
    <row r="148" spans="1:18" x14ac:dyDescent="0.25">
      <c r="A148" s="3">
        <v>139</v>
      </c>
      <c r="B148" s="167">
        <v>6707</v>
      </c>
      <c r="C148" s="13" t="s">
        <v>192</v>
      </c>
      <c r="D148" s="13" t="s">
        <v>192</v>
      </c>
      <c r="E148" s="13" t="s">
        <v>192</v>
      </c>
      <c r="F148" s="13"/>
      <c r="G148" s="13" t="str">
        <f t="shared" si="27"/>
        <v/>
      </c>
      <c r="H148" s="346" t="str">
        <f t="shared" si="29"/>
        <v>medium-sized</v>
      </c>
      <c r="I148" s="13" t="str">
        <f t="shared" si="28"/>
        <v/>
      </c>
      <c r="J148" s="13" t="s">
        <v>27</v>
      </c>
      <c r="K148" s="13" t="s">
        <v>198</v>
      </c>
      <c r="L148" s="167">
        <v>2274.9</v>
      </c>
      <c r="M148" s="159">
        <f t="shared" si="25"/>
        <v>33.918294319367824</v>
      </c>
      <c r="N148" s="3" t="s">
        <v>476</v>
      </c>
      <c r="O148" s="3" t="s">
        <v>468</v>
      </c>
      <c r="P148" s="4">
        <v>5263.9</v>
      </c>
      <c r="Q148" s="5">
        <f t="shared" si="26"/>
        <v>1443.1000000000004</v>
      </c>
      <c r="R148" s="5"/>
    </row>
    <row r="149" spans="1:18" x14ac:dyDescent="0.25">
      <c r="A149" s="3">
        <v>140</v>
      </c>
      <c r="B149" s="166">
        <v>3576</v>
      </c>
      <c r="C149" s="158" t="s">
        <v>191</v>
      </c>
      <c r="D149" s="158" t="s">
        <v>191</v>
      </c>
      <c r="E149" s="158"/>
      <c r="F149" s="158"/>
      <c r="G149" s="158" t="str">
        <f t="shared" si="27"/>
        <v/>
      </c>
      <c r="H149" s="326" t="str">
        <f t="shared" si="29"/>
        <v/>
      </c>
      <c r="I149" s="158" t="str">
        <f t="shared" si="28"/>
        <v>minor</v>
      </c>
      <c r="J149" s="158" t="s">
        <v>27</v>
      </c>
      <c r="K149" s="158" t="s">
        <v>198</v>
      </c>
      <c r="L149" s="166">
        <v>944.1</v>
      </c>
      <c r="M149" s="159">
        <f t="shared" si="25"/>
        <v>26.401006711409394</v>
      </c>
      <c r="N149" s="3" t="s">
        <v>476</v>
      </c>
      <c r="O149" s="3" t="s">
        <v>468</v>
      </c>
      <c r="P149" s="4">
        <v>1750.1000000000001</v>
      </c>
      <c r="Q149" s="5">
        <f t="shared" si="26"/>
        <v>1825.8999999999999</v>
      </c>
      <c r="R149" s="5"/>
    </row>
    <row r="150" spans="1:18" x14ac:dyDescent="0.25">
      <c r="A150" s="3">
        <v>141</v>
      </c>
      <c r="B150" s="167">
        <v>4517</v>
      </c>
      <c r="C150" s="13" t="s">
        <v>190</v>
      </c>
      <c r="D150" s="13" t="s">
        <v>190</v>
      </c>
      <c r="E150" s="13" t="s">
        <v>190</v>
      </c>
      <c r="F150" s="13"/>
      <c r="G150" s="13" t="str">
        <f t="shared" si="27"/>
        <v/>
      </c>
      <c r="H150" s="346" t="str">
        <f t="shared" si="29"/>
        <v>medium-sized</v>
      </c>
      <c r="I150" s="13" t="str">
        <f t="shared" si="28"/>
        <v/>
      </c>
      <c r="J150" s="13" t="s">
        <v>27</v>
      </c>
      <c r="K150" s="13" t="s">
        <v>197</v>
      </c>
      <c r="L150" s="167">
        <v>1619</v>
      </c>
      <c r="M150" s="159">
        <f t="shared" si="25"/>
        <v>35.842373256586228</v>
      </c>
      <c r="N150" s="3" t="s">
        <v>476</v>
      </c>
      <c r="O150" s="3" t="s">
        <v>468</v>
      </c>
      <c r="P150" s="4">
        <v>2699.6</v>
      </c>
      <c r="Q150" s="5">
        <f t="shared" si="26"/>
        <v>1817.4</v>
      </c>
      <c r="R150" s="5"/>
    </row>
    <row r="151" spans="1:18" x14ac:dyDescent="0.25">
      <c r="A151" s="3">
        <v>142</v>
      </c>
      <c r="B151" s="166">
        <v>88</v>
      </c>
      <c r="C151" s="326" t="s">
        <v>193</v>
      </c>
      <c r="D151" s="158" t="s">
        <v>193</v>
      </c>
      <c r="E151" s="158" t="s">
        <v>193</v>
      </c>
      <c r="F151" s="158"/>
      <c r="G151" s="158" t="str">
        <f t="shared" si="27"/>
        <v/>
      </c>
      <c r="H151" s="326" t="str">
        <f t="shared" si="29"/>
        <v/>
      </c>
      <c r="I151" s="158" t="str">
        <f t="shared" si="28"/>
        <v>minor</v>
      </c>
      <c r="J151" s="158" t="s">
        <v>27</v>
      </c>
      <c r="K151" s="158" t="s">
        <v>199</v>
      </c>
      <c r="L151" s="166">
        <v>57</v>
      </c>
      <c r="M151" s="159">
        <f t="shared" si="25"/>
        <v>64.772727272727266</v>
      </c>
      <c r="N151" s="3" t="s">
        <v>478</v>
      </c>
      <c r="O151" s="3" t="s">
        <v>462</v>
      </c>
      <c r="P151" s="4">
        <v>77.8</v>
      </c>
      <c r="Q151" s="5">
        <f t="shared" si="26"/>
        <v>10.200000000000003</v>
      </c>
      <c r="R151" s="5"/>
    </row>
    <row r="152" spans="1:18" s="12" customFormat="1" x14ac:dyDescent="0.25">
      <c r="A152" s="3">
        <v>143</v>
      </c>
      <c r="B152" s="166">
        <v>4511</v>
      </c>
      <c r="C152" s="13" t="s">
        <v>480</v>
      </c>
      <c r="D152" s="13" t="s">
        <v>480</v>
      </c>
      <c r="E152" s="13"/>
      <c r="F152" s="13"/>
      <c r="G152" s="13" t="str">
        <f t="shared" si="27"/>
        <v/>
      </c>
      <c r="H152" s="346" t="str">
        <f t="shared" si="29"/>
        <v>medium-sized</v>
      </c>
      <c r="I152" s="13" t="str">
        <f t="shared" si="28"/>
        <v/>
      </c>
      <c r="J152" s="13" t="s">
        <v>7</v>
      </c>
      <c r="K152" s="13" t="s">
        <v>201</v>
      </c>
      <c r="L152" s="167">
        <v>3318</v>
      </c>
      <c r="M152" s="159">
        <f t="shared" si="25"/>
        <v>73.553535801374423</v>
      </c>
      <c r="N152" s="3" t="s">
        <v>472</v>
      </c>
      <c r="O152" s="3" t="s">
        <v>457</v>
      </c>
      <c r="P152" s="4">
        <v>4491.3999999999996</v>
      </c>
      <c r="Q152" s="5">
        <f t="shared" si="26"/>
        <v>19.600000000000364</v>
      </c>
      <c r="R152" s="5"/>
    </row>
    <row r="153" spans="1:18" x14ac:dyDescent="0.25">
      <c r="A153" s="3">
        <v>144</v>
      </c>
      <c r="B153" s="166">
        <v>446</v>
      </c>
      <c r="C153" s="158" t="s">
        <v>231</v>
      </c>
      <c r="D153" s="158" t="s">
        <v>231</v>
      </c>
      <c r="E153" s="158"/>
      <c r="F153" s="158"/>
      <c r="G153" s="158" t="str">
        <f t="shared" si="27"/>
        <v/>
      </c>
      <c r="H153" s="326" t="str">
        <f t="shared" si="29"/>
        <v/>
      </c>
      <c r="I153" s="158" t="str">
        <f t="shared" si="28"/>
        <v>minor</v>
      </c>
      <c r="J153" s="158" t="s">
        <v>7</v>
      </c>
      <c r="K153" s="158" t="s">
        <v>31</v>
      </c>
      <c r="L153" s="166">
        <v>380</v>
      </c>
      <c r="M153" s="159">
        <f t="shared" si="25"/>
        <v>85.20179372197309</v>
      </c>
      <c r="N153" s="3" t="s">
        <v>473</v>
      </c>
      <c r="O153" s="3" t="s">
        <v>458</v>
      </c>
      <c r="P153" s="4">
        <v>445.7</v>
      </c>
      <c r="Q153" s="5">
        <f t="shared" si="26"/>
        <v>0.30000000000001137</v>
      </c>
      <c r="R153" s="5"/>
    </row>
    <row r="154" spans="1:18" x14ac:dyDescent="0.25">
      <c r="A154" s="3">
        <v>145</v>
      </c>
      <c r="B154" s="166">
        <v>1162</v>
      </c>
      <c r="C154" s="158" t="s">
        <v>216</v>
      </c>
      <c r="D154" s="158" t="s">
        <v>216</v>
      </c>
      <c r="E154" s="158"/>
      <c r="F154" s="158"/>
      <c r="G154" s="158" t="str">
        <f t="shared" si="27"/>
        <v/>
      </c>
      <c r="H154" s="326" t="str">
        <f t="shared" si="29"/>
        <v/>
      </c>
      <c r="I154" s="158" t="str">
        <f t="shared" si="28"/>
        <v>minor</v>
      </c>
      <c r="J154" s="158" t="s">
        <v>7</v>
      </c>
      <c r="K154" s="158" t="s">
        <v>229</v>
      </c>
      <c r="L154" s="166">
        <v>494.9</v>
      </c>
      <c r="M154" s="159">
        <f t="shared" si="25"/>
        <v>42.590361445783131</v>
      </c>
      <c r="N154" s="3" t="s">
        <v>478</v>
      </c>
      <c r="O154" s="3" t="s">
        <v>461</v>
      </c>
      <c r="P154" s="4">
        <v>963</v>
      </c>
      <c r="Q154" s="5">
        <f t="shared" si="26"/>
        <v>199</v>
      </c>
      <c r="R154" s="5"/>
    </row>
    <row r="155" spans="1:18" x14ac:dyDescent="0.25">
      <c r="A155" s="3">
        <v>146</v>
      </c>
      <c r="B155" s="166">
        <v>55</v>
      </c>
      <c r="C155" s="158" t="s">
        <v>215</v>
      </c>
      <c r="D155" s="158" t="s">
        <v>215</v>
      </c>
      <c r="E155" s="158"/>
      <c r="F155" s="158"/>
      <c r="G155" s="158" t="str">
        <f t="shared" si="27"/>
        <v/>
      </c>
      <c r="H155" s="326" t="str">
        <f t="shared" si="29"/>
        <v/>
      </c>
      <c r="I155" s="158" t="str">
        <f t="shared" si="28"/>
        <v>minor</v>
      </c>
      <c r="J155" s="158" t="s">
        <v>7</v>
      </c>
      <c r="K155" s="158" t="s">
        <v>229</v>
      </c>
      <c r="L155" s="166">
        <v>32.200000000000003</v>
      </c>
      <c r="M155" s="159">
        <f t="shared" si="25"/>
        <v>58.545454545454554</v>
      </c>
      <c r="N155" s="3" t="s">
        <v>478</v>
      </c>
      <c r="O155" s="3" t="s">
        <v>461</v>
      </c>
      <c r="P155" s="4">
        <v>53.9</v>
      </c>
      <c r="Q155" s="5">
        <f t="shared" si="26"/>
        <v>1.1000000000000014</v>
      </c>
      <c r="R155" s="5"/>
    </row>
    <row r="156" spans="1:18" x14ac:dyDescent="0.25">
      <c r="A156" s="3">
        <v>147</v>
      </c>
      <c r="B156" s="166">
        <v>203</v>
      </c>
      <c r="C156" s="160" t="s">
        <v>203</v>
      </c>
      <c r="D156" s="160" t="s">
        <v>203</v>
      </c>
      <c r="E156" s="160"/>
      <c r="F156" s="160"/>
      <c r="G156" s="158" t="str">
        <f t="shared" si="27"/>
        <v/>
      </c>
      <c r="H156" s="326" t="str">
        <f t="shared" si="29"/>
        <v/>
      </c>
      <c r="I156" s="158" t="str">
        <f t="shared" si="28"/>
        <v>minor</v>
      </c>
      <c r="J156" s="158" t="s">
        <v>7</v>
      </c>
      <c r="K156" s="158" t="s">
        <v>170</v>
      </c>
      <c r="L156" s="166">
        <v>97.9</v>
      </c>
      <c r="M156" s="159">
        <f t="shared" si="25"/>
        <v>48.226600985221673</v>
      </c>
      <c r="N156" s="3" t="s">
        <v>478</v>
      </c>
      <c r="O156" s="3" t="s">
        <v>461</v>
      </c>
      <c r="P156" s="4">
        <v>165</v>
      </c>
      <c r="Q156" s="5">
        <f t="shared" si="26"/>
        <v>38</v>
      </c>
      <c r="R156" s="5"/>
    </row>
    <row r="157" spans="1:18" x14ac:dyDescent="0.25">
      <c r="A157" s="3">
        <v>148</v>
      </c>
      <c r="B157" s="166">
        <v>942</v>
      </c>
      <c r="C157" s="160" t="s">
        <v>202</v>
      </c>
      <c r="D157" s="160" t="s">
        <v>202</v>
      </c>
      <c r="E157" s="160"/>
      <c r="F157" s="160"/>
      <c r="G157" s="158" t="str">
        <f t="shared" si="27"/>
        <v/>
      </c>
      <c r="H157" s="326" t="str">
        <f t="shared" si="29"/>
        <v/>
      </c>
      <c r="I157" s="158" t="str">
        <f t="shared" si="28"/>
        <v>minor</v>
      </c>
      <c r="J157" s="158" t="s">
        <v>7</v>
      </c>
      <c r="K157" s="158" t="s">
        <v>170</v>
      </c>
      <c r="L157" s="166">
        <v>133.6</v>
      </c>
      <c r="M157" s="159">
        <f t="shared" si="25"/>
        <v>14.182590233545648</v>
      </c>
      <c r="N157" s="3" t="s">
        <v>478</v>
      </c>
      <c r="O157" s="3" t="s">
        <v>461</v>
      </c>
      <c r="P157" s="4">
        <v>727.9</v>
      </c>
      <c r="Q157" s="5">
        <f t="shared" si="26"/>
        <v>214.10000000000002</v>
      </c>
      <c r="R157" s="5"/>
    </row>
    <row r="158" spans="1:18" x14ac:dyDescent="0.25">
      <c r="A158" s="3">
        <v>149</v>
      </c>
      <c r="B158" s="166">
        <v>80</v>
      </c>
      <c r="C158" s="160" t="s">
        <v>204</v>
      </c>
      <c r="D158" s="160" t="s">
        <v>204</v>
      </c>
      <c r="E158" s="160"/>
      <c r="F158" s="160"/>
      <c r="G158" s="158" t="str">
        <f t="shared" si="27"/>
        <v/>
      </c>
      <c r="H158" s="326" t="str">
        <f t="shared" si="29"/>
        <v/>
      </c>
      <c r="I158" s="158" t="str">
        <f t="shared" si="28"/>
        <v>minor</v>
      </c>
      <c r="J158" s="158" t="s">
        <v>7</v>
      </c>
      <c r="K158" s="158" t="s">
        <v>170</v>
      </c>
      <c r="L158" s="166">
        <v>21</v>
      </c>
      <c r="M158" s="159">
        <f t="shared" si="25"/>
        <v>26.25</v>
      </c>
      <c r="N158" s="3" t="s">
        <v>478</v>
      </c>
      <c r="O158" s="3" t="s">
        <v>461</v>
      </c>
      <c r="P158" s="4">
        <v>73.8</v>
      </c>
      <c r="Q158" s="5">
        <f t="shared" si="26"/>
        <v>6.2000000000000028</v>
      </c>
      <c r="R158" s="5"/>
    </row>
    <row r="159" spans="1:18" x14ac:dyDescent="0.25">
      <c r="A159" s="3">
        <v>150</v>
      </c>
      <c r="B159" s="166">
        <v>17.5</v>
      </c>
      <c r="C159" s="160" t="s">
        <v>205</v>
      </c>
      <c r="D159" s="160" t="s">
        <v>205</v>
      </c>
      <c r="E159" s="160"/>
      <c r="F159" s="160"/>
      <c r="G159" s="158" t="str">
        <f t="shared" si="27"/>
        <v/>
      </c>
      <c r="H159" s="326" t="str">
        <f t="shared" si="29"/>
        <v/>
      </c>
      <c r="I159" s="158" t="str">
        <f t="shared" si="28"/>
        <v>minor</v>
      </c>
      <c r="J159" s="158" t="s">
        <v>7</v>
      </c>
      <c r="K159" s="158" t="s">
        <v>170</v>
      </c>
      <c r="L159" s="166">
        <v>8</v>
      </c>
      <c r="M159" s="159">
        <f t="shared" si="25"/>
        <v>45.714285714285715</v>
      </c>
      <c r="N159" s="3" t="s">
        <v>478</v>
      </c>
      <c r="O159" s="3" t="s">
        <v>462</v>
      </c>
      <c r="P159" s="4">
        <v>17.399999999999999</v>
      </c>
      <c r="Q159" s="5">
        <f t="shared" si="26"/>
        <v>0.10000000000000142</v>
      </c>
      <c r="R159" s="5"/>
    </row>
    <row r="160" spans="1:18" x14ac:dyDescent="0.25">
      <c r="A160" s="3">
        <v>151</v>
      </c>
      <c r="B160" s="166">
        <v>145</v>
      </c>
      <c r="C160" s="160" t="s">
        <v>206</v>
      </c>
      <c r="D160" s="160" t="s">
        <v>206</v>
      </c>
      <c r="E160" s="160"/>
      <c r="F160" s="160"/>
      <c r="G160" s="158" t="str">
        <f t="shared" si="27"/>
        <v/>
      </c>
      <c r="H160" s="326" t="str">
        <f t="shared" si="29"/>
        <v/>
      </c>
      <c r="I160" s="158" t="str">
        <f t="shared" si="28"/>
        <v>minor</v>
      </c>
      <c r="J160" s="158" t="s">
        <v>7</v>
      </c>
      <c r="K160" s="158" t="s">
        <v>170</v>
      </c>
      <c r="L160" s="166">
        <v>31.7</v>
      </c>
      <c r="M160" s="159">
        <f t="shared" si="25"/>
        <v>21.862068965517242</v>
      </c>
      <c r="N160" s="3" t="s">
        <v>478</v>
      </c>
      <c r="O160" s="3" t="s">
        <v>462</v>
      </c>
      <c r="P160" s="4">
        <v>111</v>
      </c>
      <c r="Q160" s="5">
        <f t="shared" si="26"/>
        <v>34</v>
      </c>
      <c r="R160" s="5"/>
    </row>
    <row r="161" spans="1:18" x14ac:dyDescent="0.25">
      <c r="A161" s="3">
        <v>152</v>
      </c>
      <c r="B161" s="166">
        <v>383</v>
      </c>
      <c r="C161" s="160" t="s">
        <v>207</v>
      </c>
      <c r="D161" s="160" t="s">
        <v>207</v>
      </c>
      <c r="E161" s="160"/>
      <c r="F161" s="160"/>
      <c r="G161" s="158" t="str">
        <f t="shared" si="27"/>
        <v/>
      </c>
      <c r="H161" s="326" t="str">
        <f t="shared" si="29"/>
        <v/>
      </c>
      <c r="I161" s="158" t="str">
        <f t="shared" si="28"/>
        <v>minor</v>
      </c>
      <c r="J161" s="158" t="s">
        <v>7</v>
      </c>
      <c r="K161" s="158" t="s">
        <v>170</v>
      </c>
      <c r="L161" s="166">
        <v>96.9</v>
      </c>
      <c r="M161" s="159">
        <f t="shared" si="25"/>
        <v>25.300261096605745</v>
      </c>
      <c r="N161" s="3" t="s">
        <v>478</v>
      </c>
      <c r="O161" s="3" t="s">
        <v>462</v>
      </c>
      <c r="P161" s="4">
        <v>271.89999999999998</v>
      </c>
      <c r="Q161" s="5">
        <f t="shared" si="26"/>
        <v>111.10000000000002</v>
      </c>
      <c r="R161" s="5"/>
    </row>
    <row r="162" spans="1:18" x14ac:dyDescent="0.25">
      <c r="A162" s="3">
        <v>153</v>
      </c>
      <c r="B162" s="166">
        <v>872</v>
      </c>
      <c r="C162" s="160" t="s">
        <v>208</v>
      </c>
      <c r="D162" s="160" t="s">
        <v>208</v>
      </c>
      <c r="E162" s="160"/>
      <c r="F162" s="160"/>
      <c r="G162" s="158" t="str">
        <f t="shared" si="27"/>
        <v/>
      </c>
      <c r="H162" s="326" t="str">
        <f t="shared" si="29"/>
        <v/>
      </c>
      <c r="I162" s="158" t="str">
        <f t="shared" si="28"/>
        <v>minor</v>
      </c>
      <c r="J162" s="158" t="s">
        <v>7</v>
      </c>
      <c r="K162" s="158" t="s">
        <v>170</v>
      </c>
      <c r="L162" s="166">
        <v>372.4</v>
      </c>
      <c r="M162" s="159">
        <f t="shared" si="25"/>
        <v>42.706422018348626</v>
      </c>
      <c r="N162" s="3" t="s">
        <v>478</v>
      </c>
      <c r="O162" s="3" t="s">
        <v>462</v>
      </c>
      <c r="P162" s="4">
        <v>519.79999999999995</v>
      </c>
      <c r="Q162" s="5">
        <f t="shared" si="26"/>
        <v>352.20000000000005</v>
      </c>
      <c r="R162" s="5"/>
    </row>
    <row r="163" spans="1:18" x14ac:dyDescent="0.25">
      <c r="A163" s="3">
        <v>154</v>
      </c>
      <c r="B163" s="166">
        <v>24</v>
      </c>
      <c r="C163" s="160" t="s">
        <v>209</v>
      </c>
      <c r="D163" s="160" t="s">
        <v>209</v>
      </c>
      <c r="E163" s="160"/>
      <c r="F163" s="160"/>
      <c r="G163" s="158" t="str">
        <f t="shared" si="27"/>
        <v/>
      </c>
      <c r="H163" s="326" t="str">
        <f t="shared" si="29"/>
        <v/>
      </c>
      <c r="I163" s="158" t="str">
        <f t="shared" si="28"/>
        <v>minor</v>
      </c>
      <c r="J163" s="158" t="s">
        <v>7</v>
      </c>
      <c r="K163" s="158" t="s">
        <v>170</v>
      </c>
      <c r="L163" s="166">
        <v>18.899999999999999</v>
      </c>
      <c r="M163" s="159">
        <f t="shared" si="25"/>
        <v>78.749999999999986</v>
      </c>
      <c r="N163" s="3" t="s">
        <v>478</v>
      </c>
      <c r="O163" s="3" t="s">
        <v>462</v>
      </c>
      <c r="P163" s="4">
        <v>24.1</v>
      </c>
      <c r="Q163" s="5">
        <f t="shared" si="26"/>
        <v>-0.10000000000000142</v>
      </c>
      <c r="R163" s="5"/>
    </row>
    <row r="164" spans="1:18" x14ac:dyDescent="0.25">
      <c r="A164" s="3">
        <v>155</v>
      </c>
      <c r="B164" s="166">
        <v>285</v>
      </c>
      <c r="C164" s="326" t="s">
        <v>210</v>
      </c>
      <c r="D164" s="326" t="s">
        <v>210</v>
      </c>
      <c r="E164" s="158"/>
      <c r="F164" s="158"/>
      <c r="G164" s="158" t="str">
        <f t="shared" si="27"/>
        <v/>
      </c>
      <c r="H164" s="326" t="str">
        <f t="shared" si="29"/>
        <v/>
      </c>
      <c r="I164" s="158" t="str">
        <f t="shared" si="28"/>
        <v>minor</v>
      </c>
      <c r="J164" s="158" t="s">
        <v>7</v>
      </c>
      <c r="K164" s="158" t="s">
        <v>170</v>
      </c>
      <c r="L164" s="166">
        <v>50</v>
      </c>
      <c r="M164" s="159">
        <f t="shared" si="25"/>
        <v>17.543859649122808</v>
      </c>
      <c r="N164" s="3" t="s">
        <v>478</v>
      </c>
      <c r="O164" s="3" t="s">
        <v>462</v>
      </c>
      <c r="P164" s="4">
        <v>209.4</v>
      </c>
      <c r="Q164" s="5">
        <f t="shared" si="26"/>
        <v>75.599999999999994</v>
      </c>
      <c r="R164" s="5"/>
    </row>
    <row r="165" spans="1:18" x14ac:dyDescent="0.25">
      <c r="A165" s="3">
        <v>156</v>
      </c>
      <c r="B165" s="166">
        <v>829</v>
      </c>
      <c r="C165" s="158" t="s">
        <v>211</v>
      </c>
      <c r="D165" s="158" t="s">
        <v>211</v>
      </c>
      <c r="E165" s="158"/>
      <c r="F165" s="158"/>
      <c r="G165" s="158" t="str">
        <f t="shared" si="27"/>
        <v/>
      </c>
      <c r="H165" s="326" t="str">
        <f t="shared" si="29"/>
        <v/>
      </c>
      <c r="I165" s="158" t="str">
        <f t="shared" si="28"/>
        <v>minor</v>
      </c>
      <c r="J165" s="158" t="s">
        <v>7</v>
      </c>
      <c r="K165" s="158" t="s">
        <v>170</v>
      </c>
      <c r="L165" s="166">
        <v>319.7</v>
      </c>
      <c r="M165" s="159">
        <f t="shared" si="25"/>
        <v>38.564535585042222</v>
      </c>
      <c r="N165" s="3" t="s">
        <v>474</v>
      </c>
      <c r="O165" s="3" t="s">
        <v>464</v>
      </c>
      <c r="P165" s="4">
        <v>691.6</v>
      </c>
      <c r="Q165" s="5">
        <f t="shared" si="26"/>
        <v>137.39999999999998</v>
      </c>
      <c r="R165" s="5"/>
    </row>
    <row r="166" spans="1:18" x14ac:dyDescent="0.25">
      <c r="A166" s="3">
        <v>157</v>
      </c>
      <c r="B166" s="166">
        <v>99</v>
      </c>
      <c r="C166" s="158" t="s">
        <v>212</v>
      </c>
      <c r="D166" s="158" t="s">
        <v>212</v>
      </c>
      <c r="E166" s="158"/>
      <c r="F166" s="158"/>
      <c r="G166" s="158" t="str">
        <f t="shared" si="27"/>
        <v/>
      </c>
      <c r="H166" s="326" t="str">
        <f t="shared" si="29"/>
        <v/>
      </c>
      <c r="I166" s="158" t="str">
        <f t="shared" si="28"/>
        <v>minor</v>
      </c>
      <c r="J166" s="158" t="s">
        <v>7</v>
      </c>
      <c r="K166" s="158" t="s">
        <v>170</v>
      </c>
      <c r="L166" s="166">
        <v>31.5</v>
      </c>
      <c r="M166" s="159">
        <f t="shared" si="25"/>
        <v>31.818181818181817</v>
      </c>
      <c r="N166" s="3" t="s">
        <v>474</v>
      </c>
      <c r="O166" s="3" t="s">
        <v>464</v>
      </c>
      <c r="P166" s="4">
        <v>81.400000000000006</v>
      </c>
      <c r="Q166" s="5">
        <f t="shared" si="26"/>
        <v>17.599999999999994</v>
      </c>
      <c r="R166" s="5"/>
    </row>
    <row r="167" spans="1:18" s="12" customFormat="1" x14ac:dyDescent="0.25">
      <c r="A167" s="3">
        <v>158</v>
      </c>
      <c r="B167" s="166">
        <v>19</v>
      </c>
      <c r="C167" s="158" t="s">
        <v>213</v>
      </c>
      <c r="D167" s="158" t="s">
        <v>213</v>
      </c>
      <c r="E167" s="158"/>
      <c r="F167" s="158"/>
      <c r="G167" s="158" t="str">
        <f t="shared" si="27"/>
        <v/>
      </c>
      <c r="H167" s="326" t="str">
        <f t="shared" si="29"/>
        <v/>
      </c>
      <c r="I167" s="158" t="str">
        <f t="shared" si="28"/>
        <v>minor</v>
      </c>
      <c r="J167" s="158" t="s">
        <v>7</v>
      </c>
      <c r="K167" s="158" t="s">
        <v>170</v>
      </c>
      <c r="L167" s="166">
        <v>10</v>
      </c>
      <c r="M167" s="159">
        <f t="shared" si="25"/>
        <v>52.631578947368418</v>
      </c>
      <c r="N167" s="3" t="s">
        <v>474</v>
      </c>
      <c r="O167" s="3" t="s">
        <v>464</v>
      </c>
      <c r="P167" s="4">
        <v>17.8</v>
      </c>
      <c r="Q167" s="5">
        <f t="shared" si="26"/>
        <v>1.1999999999999993</v>
      </c>
      <c r="R167" s="5"/>
    </row>
    <row r="168" spans="1:18" x14ac:dyDescent="0.25">
      <c r="A168" s="3">
        <v>159</v>
      </c>
      <c r="B168" s="167">
        <v>2511</v>
      </c>
      <c r="C168" s="17" t="s">
        <v>99</v>
      </c>
      <c r="D168" s="17" t="s">
        <v>99</v>
      </c>
      <c r="E168" s="17"/>
      <c r="F168" s="17"/>
      <c r="G168" s="13" t="str">
        <f t="shared" si="27"/>
        <v/>
      </c>
      <c r="H168" s="346" t="str">
        <f t="shared" si="29"/>
        <v>medium-sized</v>
      </c>
      <c r="I168" s="13" t="str">
        <f t="shared" si="28"/>
        <v/>
      </c>
      <c r="J168" s="14" t="s">
        <v>89</v>
      </c>
      <c r="K168" s="14" t="s">
        <v>89</v>
      </c>
      <c r="L168" s="167">
        <v>1530.3978</v>
      </c>
      <c r="M168" s="159">
        <f t="shared" si="25"/>
        <v>60.947741935483869</v>
      </c>
      <c r="N168" s="3" t="s">
        <v>474</v>
      </c>
      <c r="O168" s="3" t="s">
        <v>464</v>
      </c>
      <c r="P168" s="4">
        <v>2506.1</v>
      </c>
      <c r="Q168" s="5">
        <f t="shared" si="26"/>
        <v>4.9000000000000909</v>
      </c>
      <c r="R168" s="5"/>
    </row>
    <row r="169" spans="1:18" s="12" customFormat="1" x14ac:dyDescent="0.25">
      <c r="A169" s="3">
        <v>160</v>
      </c>
      <c r="B169" s="166">
        <v>106</v>
      </c>
      <c r="C169" s="158" t="s">
        <v>390</v>
      </c>
      <c r="D169" s="158" t="s">
        <v>390</v>
      </c>
      <c r="E169" s="158"/>
      <c r="F169" s="158"/>
      <c r="G169" s="158" t="str">
        <f t="shared" si="27"/>
        <v/>
      </c>
      <c r="H169" s="326" t="str">
        <f t="shared" si="29"/>
        <v/>
      </c>
      <c r="I169" s="158" t="str">
        <f t="shared" si="28"/>
        <v>minor</v>
      </c>
      <c r="J169" s="158" t="s">
        <v>7</v>
      </c>
      <c r="K169" s="158" t="s">
        <v>170</v>
      </c>
      <c r="L169" s="166">
        <v>54.7</v>
      </c>
      <c r="M169" s="159">
        <f t="shared" si="25"/>
        <v>51.60377358490566</v>
      </c>
      <c r="N169" s="3" t="s">
        <v>474</v>
      </c>
      <c r="O169" s="3" t="s">
        <v>464</v>
      </c>
      <c r="P169" s="4">
        <v>87.1</v>
      </c>
      <c r="Q169" s="5">
        <f t="shared" si="26"/>
        <v>18.900000000000006</v>
      </c>
      <c r="R169" s="5"/>
    </row>
    <row r="170" spans="1:18" s="12" customFormat="1" x14ac:dyDescent="0.25">
      <c r="A170" s="3">
        <v>161</v>
      </c>
      <c r="B170" s="166">
        <v>1139</v>
      </c>
      <c r="C170" s="158" t="s">
        <v>217</v>
      </c>
      <c r="D170" s="158" t="s">
        <v>217</v>
      </c>
      <c r="E170" s="158"/>
      <c r="F170" s="158"/>
      <c r="G170" s="158" t="str">
        <f t="shared" ref="G170:G201" si="30">IF(L170&gt;10000,"mega","")</f>
        <v/>
      </c>
      <c r="H170" s="326" t="str">
        <f t="shared" si="29"/>
        <v/>
      </c>
      <c r="I170" s="158" t="str">
        <f t="shared" ref="I170:I201" si="31">IF(L170&lt;1000,"minor","")</f>
        <v>minor</v>
      </c>
      <c r="J170" s="158" t="s">
        <v>7</v>
      </c>
      <c r="K170" s="158" t="s">
        <v>230</v>
      </c>
      <c r="L170" s="166">
        <v>483.5</v>
      </c>
      <c r="M170" s="159">
        <f t="shared" si="25"/>
        <v>42.449517120280952</v>
      </c>
      <c r="N170" s="3" t="s">
        <v>478</v>
      </c>
      <c r="O170" s="3" t="s">
        <v>461</v>
      </c>
      <c r="P170" s="4">
        <v>952.2</v>
      </c>
      <c r="Q170" s="5">
        <f t="shared" si="26"/>
        <v>186.79999999999995</v>
      </c>
      <c r="R170" s="5"/>
    </row>
    <row r="171" spans="1:18" x14ac:dyDescent="0.25">
      <c r="A171" s="3">
        <v>162</v>
      </c>
      <c r="B171" s="166">
        <v>947</v>
      </c>
      <c r="C171" s="158" t="s">
        <v>218</v>
      </c>
      <c r="D171" s="158" t="s">
        <v>218</v>
      </c>
      <c r="E171" s="158"/>
      <c r="F171" s="158"/>
      <c r="G171" s="158" t="str">
        <f t="shared" si="30"/>
        <v/>
      </c>
      <c r="H171" s="326" t="str">
        <f t="shared" si="29"/>
        <v/>
      </c>
      <c r="I171" s="158" t="str">
        <f t="shared" si="31"/>
        <v>minor</v>
      </c>
      <c r="J171" s="158" t="s">
        <v>7</v>
      </c>
      <c r="K171" s="158" t="s">
        <v>230</v>
      </c>
      <c r="L171" s="166">
        <v>112.4</v>
      </c>
      <c r="M171" s="159">
        <f t="shared" si="25"/>
        <v>11.869060190073917</v>
      </c>
      <c r="N171" s="3" t="s">
        <v>478</v>
      </c>
      <c r="O171" s="3" t="s">
        <v>462</v>
      </c>
      <c r="P171" s="4">
        <v>511.2</v>
      </c>
      <c r="Q171" s="5">
        <f t="shared" si="26"/>
        <v>435.8</v>
      </c>
      <c r="R171" s="5"/>
    </row>
    <row r="172" spans="1:18" x14ac:dyDescent="0.25">
      <c r="A172" s="3">
        <v>163</v>
      </c>
      <c r="B172" s="166">
        <v>1853</v>
      </c>
      <c r="C172" s="158" t="s">
        <v>219</v>
      </c>
      <c r="D172" s="158" t="s">
        <v>219</v>
      </c>
      <c r="E172" s="158"/>
      <c r="F172" s="158"/>
      <c r="G172" s="158" t="str">
        <f t="shared" si="30"/>
        <v/>
      </c>
      <c r="H172" s="326" t="str">
        <f t="shared" si="29"/>
        <v/>
      </c>
      <c r="I172" s="158" t="str">
        <f t="shared" si="31"/>
        <v>minor</v>
      </c>
      <c r="J172" s="158" t="s">
        <v>7</v>
      </c>
      <c r="K172" s="158" t="s">
        <v>230</v>
      </c>
      <c r="L172" s="166">
        <v>782.2</v>
      </c>
      <c r="M172" s="159">
        <f t="shared" si="25"/>
        <v>42.212628170534266</v>
      </c>
      <c r="N172" s="3" t="s">
        <v>478</v>
      </c>
      <c r="O172" s="3" t="s">
        <v>462</v>
      </c>
      <c r="P172" s="4">
        <v>1509.5</v>
      </c>
      <c r="Q172" s="5">
        <f t="shared" si="26"/>
        <v>343.5</v>
      </c>
      <c r="R172" s="5"/>
    </row>
    <row r="173" spans="1:18" s="12" customFormat="1" x14ac:dyDescent="0.25">
      <c r="A173" s="3">
        <v>164</v>
      </c>
      <c r="B173" s="166">
        <v>202</v>
      </c>
      <c r="C173" s="158" t="s">
        <v>220</v>
      </c>
      <c r="D173" s="158" t="s">
        <v>220</v>
      </c>
      <c r="E173" s="158"/>
      <c r="F173" s="158"/>
      <c r="G173" s="158" t="str">
        <f t="shared" si="30"/>
        <v/>
      </c>
      <c r="H173" s="326" t="str">
        <f t="shared" si="29"/>
        <v/>
      </c>
      <c r="I173" s="158" t="str">
        <f t="shared" si="31"/>
        <v>minor</v>
      </c>
      <c r="J173" s="158" t="s">
        <v>7</v>
      </c>
      <c r="K173" s="158" t="s">
        <v>230</v>
      </c>
      <c r="L173" s="166">
        <v>82.3</v>
      </c>
      <c r="M173" s="159">
        <f t="shared" ref="M173:M236" si="32">L173*100/B173</f>
        <v>40.742574257425744</v>
      </c>
      <c r="N173" s="3" t="s">
        <v>478</v>
      </c>
      <c r="O173" s="3" t="s">
        <v>462</v>
      </c>
      <c r="P173" s="4">
        <v>160.6</v>
      </c>
      <c r="Q173" s="5">
        <f t="shared" ref="Q173:Q236" si="33">B173-P173</f>
        <v>41.400000000000006</v>
      </c>
      <c r="R173" s="5"/>
    </row>
    <row r="174" spans="1:18" s="12" customFormat="1" x14ac:dyDescent="0.25">
      <c r="A174" s="3">
        <v>165</v>
      </c>
      <c r="B174" s="166">
        <v>71.400000000000006</v>
      </c>
      <c r="C174" s="158" t="s">
        <v>221</v>
      </c>
      <c r="D174" s="158" t="s">
        <v>221</v>
      </c>
      <c r="E174" s="158"/>
      <c r="F174" s="158"/>
      <c r="G174" s="158" t="str">
        <f t="shared" si="30"/>
        <v/>
      </c>
      <c r="H174" s="326" t="str">
        <f t="shared" si="29"/>
        <v/>
      </c>
      <c r="I174" s="158" t="str">
        <f t="shared" si="31"/>
        <v>minor</v>
      </c>
      <c r="J174" s="158" t="s">
        <v>7</v>
      </c>
      <c r="K174" s="158" t="s">
        <v>230</v>
      </c>
      <c r="L174" s="166">
        <v>57</v>
      </c>
      <c r="M174" s="159">
        <f t="shared" si="32"/>
        <v>79.831932773109244</v>
      </c>
      <c r="N174" s="3" t="s">
        <v>478</v>
      </c>
      <c r="O174" s="3" t="s">
        <v>462</v>
      </c>
      <c r="P174" s="4">
        <v>71.400000000000006</v>
      </c>
      <c r="Q174" s="5">
        <f t="shared" si="33"/>
        <v>0</v>
      </c>
      <c r="R174" s="5"/>
    </row>
    <row r="175" spans="1:18" x14ac:dyDescent="0.25">
      <c r="A175" s="3">
        <v>166</v>
      </c>
      <c r="B175" s="166">
        <v>203</v>
      </c>
      <c r="C175" s="158" t="s">
        <v>222</v>
      </c>
      <c r="D175" s="158" t="s">
        <v>222</v>
      </c>
      <c r="E175" s="158"/>
      <c r="F175" s="158"/>
      <c r="G175" s="158" t="str">
        <f t="shared" si="30"/>
        <v/>
      </c>
      <c r="H175" s="326" t="str">
        <f t="shared" si="29"/>
        <v/>
      </c>
      <c r="I175" s="158" t="str">
        <f t="shared" si="31"/>
        <v>minor</v>
      </c>
      <c r="J175" s="158" t="s">
        <v>7</v>
      </c>
      <c r="K175" s="158" t="s">
        <v>230</v>
      </c>
      <c r="L175" s="166">
        <v>116.3</v>
      </c>
      <c r="M175" s="159">
        <f t="shared" si="32"/>
        <v>57.290640394088669</v>
      </c>
      <c r="N175" s="3" t="s">
        <v>478</v>
      </c>
      <c r="O175" s="3" t="s">
        <v>462</v>
      </c>
      <c r="P175" s="4">
        <v>188.6</v>
      </c>
      <c r="Q175" s="5">
        <f t="shared" si="33"/>
        <v>14.400000000000006</v>
      </c>
      <c r="R175" s="5"/>
    </row>
    <row r="176" spans="1:18" x14ac:dyDescent="0.25">
      <c r="A176" s="3">
        <v>167</v>
      </c>
      <c r="B176" s="166">
        <v>33</v>
      </c>
      <c r="C176" s="158" t="s">
        <v>223</v>
      </c>
      <c r="D176" s="158" t="s">
        <v>223</v>
      </c>
      <c r="E176" s="158"/>
      <c r="F176" s="158"/>
      <c r="G176" s="158" t="str">
        <f t="shared" si="30"/>
        <v/>
      </c>
      <c r="H176" s="326" t="str">
        <f t="shared" si="29"/>
        <v/>
      </c>
      <c r="I176" s="158" t="str">
        <f t="shared" si="31"/>
        <v>minor</v>
      </c>
      <c r="J176" s="158" t="s">
        <v>7</v>
      </c>
      <c r="K176" s="158" t="s">
        <v>230</v>
      </c>
      <c r="L176" s="166">
        <v>19.2</v>
      </c>
      <c r="M176" s="159">
        <f t="shared" si="32"/>
        <v>58.18181818181818</v>
      </c>
      <c r="N176" s="3" t="s">
        <v>478</v>
      </c>
      <c r="O176" s="3" t="s">
        <v>462</v>
      </c>
      <c r="P176" s="4">
        <v>30.2</v>
      </c>
      <c r="Q176" s="5">
        <f t="shared" si="33"/>
        <v>2.8000000000000007</v>
      </c>
      <c r="R176" s="5"/>
    </row>
    <row r="177" spans="1:18" x14ac:dyDescent="0.25">
      <c r="A177" s="3">
        <v>168</v>
      </c>
      <c r="B177" s="166">
        <v>131</v>
      </c>
      <c r="C177" s="158" t="s">
        <v>224</v>
      </c>
      <c r="D177" s="158" t="s">
        <v>224</v>
      </c>
      <c r="E177" s="158"/>
      <c r="F177" s="158"/>
      <c r="G177" s="158" t="str">
        <f t="shared" si="30"/>
        <v/>
      </c>
      <c r="H177" s="326" t="str">
        <f t="shared" si="29"/>
        <v/>
      </c>
      <c r="I177" s="158" t="str">
        <f t="shared" si="31"/>
        <v>minor</v>
      </c>
      <c r="J177" s="158" t="s">
        <v>7</v>
      </c>
      <c r="K177" s="158" t="s">
        <v>230</v>
      </c>
      <c r="L177" s="166">
        <v>30.4</v>
      </c>
      <c r="M177" s="159">
        <f t="shared" si="32"/>
        <v>23.206106870229007</v>
      </c>
      <c r="N177" s="3" t="s">
        <v>478</v>
      </c>
      <c r="O177" s="3" t="s">
        <v>462</v>
      </c>
      <c r="P177" s="4">
        <v>77.900000000000006</v>
      </c>
      <c r="Q177" s="5">
        <f t="shared" si="33"/>
        <v>53.099999999999994</v>
      </c>
      <c r="R177" s="5"/>
    </row>
    <row r="178" spans="1:18" x14ac:dyDescent="0.25">
      <c r="A178" s="3">
        <v>169</v>
      </c>
      <c r="B178" s="166">
        <v>80</v>
      </c>
      <c r="C178" s="158" t="s">
        <v>225</v>
      </c>
      <c r="D178" s="158" t="s">
        <v>225</v>
      </c>
      <c r="E178" s="158"/>
      <c r="F178" s="158"/>
      <c r="G178" s="158" t="str">
        <f t="shared" si="30"/>
        <v/>
      </c>
      <c r="H178" s="326" t="str">
        <f t="shared" si="29"/>
        <v/>
      </c>
      <c r="I178" s="158" t="str">
        <f t="shared" si="31"/>
        <v>minor</v>
      </c>
      <c r="J178" s="158" t="s">
        <v>7</v>
      </c>
      <c r="K178" s="158" t="s">
        <v>230</v>
      </c>
      <c r="L178" s="166">
        <v>39.4</v>
      </c>
      <c r="M178" s="159">
        <f t="shared" si="32"/>
        <v>49.25</v>
      </c>
      <c r="N178" s="3" t="s">
        <v>474</v>
      </c>
      <c r="O178" s="3" t="s">
        <v>464</v>
      </c>
      <c r="P178" s="4">
        <v>69.900000000000006</v>
      </c>
      <c r="Q178" s="5">
        <f t="shared" si="33"/>
        <v>10.099999999999994</v>
      </c>
      <c r="R178" s="5"/>
    </row>
    <row r="179" spans="1:18" x14ac:dyDescent="0.25">
      <c r="A179" s="3">
        <v>170</v>
      </c>
      <c r="B179" s="166">
        <v>89</v>
      </c>
      <c r="C179" s="158" t="s">
        <v>226</v>
      </c>
      <c r="D179" s="158" t="s">
        <v>226</v>
      </c>
      <c r="E179" s="158"/>
      <c r="F179" s="158"/>
      <c r="G179" s="158" t="str">
        <f t="shared" si="30"/>
        <v/>
      </c>
      <c r="H179" s="326" t="str">
        <f t="shared" si="29"/>
        <v/>
      </c>
      <c r="I179" s="158" t="str">
        <f t="shared" si="31"/>
        <v>minor</v>
      </c>
      <c r="J179" s="158" t="s">
        <v>7</v>
      </c>
      <c r="K179" s="158" t="s">
        <v>230</v>
      </c>
      <c r="L179" s="166">
        <v>35.1</v>
      </c>
      <c r="M179" s="159">
        <f t="shared" si="32"/>
        <v>39.438202247191015</v>
      </c>
      <c r="N179" s="3" t="s">
        <v>474</v>
      </c>
      <c r="O179" s="3" t="s">
        <v>464</v>
      </c>
      <c r="P179" s="4">
        <v>84.6</v>
      </c>
      <c r="Q179" s="5">
        <f t="shared" si="33"/>
        <v>4.4000000000000057</v>
      </c>
      <c r="R179" s="5"/>
    </row>
    <row r="180" spans="1:18" x14ac:dyDescent="0.25">
      <c r="A180" s="3">
        <v>171</v>
      </c>
      <c r="B180" s="166">
        <v>581</v>
      </c>
      <c r="C180" s="158" t="s">
        <v>384</v>
      </c>
      <c r="D180" s="158" t="s">
        <v>384</v>
      </c>
      <c r="E180" s="158"/>
      <c r="F180" s="158"/>
      <c r="G180" s="158" t="str">
        <f t="shared" si="30"/>
        <v/>
      </c>
      <c r="H180" s="326" t="str">
        <f t="shared" si="29"/>
        <v/>
      </c>
      <c r="I180" s="158" t="str">
        <f t="shared" si="31"/>
        <v>minor</v>
      </c>
      <c r="J180" s="158" t="s">
        <v>7</v>
      </c>
      <c r="K180" s="158" t="s">
        <v>230</v>
      </c>
      <c r="L180" s="166">
        <v>297.7</v>
      </c>
      <c r="M180" s="159">
        <f t="shared" si="32"/>
        <v>51.239242685025815</v>
      </c>
      <c r="N180" s="3" t="s">
        <v>474</v>
      </c>
      <c r="O180" s="3" t="s">
        <v>464</v>
      </c>
      <c r="P180" s="4">
        <v>540</v>
      </c>
      <c r="Q180" s="5">
        <f t="shared" si="33"/>
        <v>41</v>
      </c>
      <c r="R180" s="5"/>
    </row>
    <row r="181" spans="1:18" x14ac:dyDescent="0.25">
      <c r="A181" s="3">
        <v>172</v>
      </c>
      <c r="B181" s="166">
        <v>744</v>
      </c>
      <c r="C181" s="158" t="s">
        <v>227</v>
      </c>
      <c r="D181" s="158" t="s">
        <v>227</v>
      </c>
      <c r="E181" s="158"/>
      <c r="F181" s="158"/>
      <c r="G181" s="158" t="str">
        <f t="shared" si="30"/>
        <v/>
      </c>
      <c r="H181" s="326" t="str">
        <f t="shared" si="29"/>
        <v/>
      </c>
      <c r="I181" s="158" t="str">
        <f t="shared" si="31"/>
        <v>minor</v>
      </c>
      <c r="J181" s="158" t="s">
        <v>7</v>
      </c>
      <c r="K181" s="158" t="s">
        <v>230</v>
      </c>
      <c r="L181" s="166">
        <v>466.7</v>
      </c>
      <c r="M181" s="159">
        <f t="shared" si="32"/>
        <v>62.728494623655912</v>
      </c>
      <c r="N181" s="3" t="s">
        <v>474</v>
      </c>
      <c r="O181" s="3" t="s">
        <v>464</v>
      </c>
      <c r="P181" s="4">
        <v>615.1</v>
      </c>
      <c r="Q181" s="5">
        <f t="shared" si="33"/>
        <v>128.89999999999998</v>
      </c>
      <c r="R181" s="5"/>
    </row>
    <row r="182" spans="1:18" x14ac:dyDescent="0.25">
      <c r="A182" s="3">
        <v>173</v>
      </c>
      <c r="B182" s="166">
        <v>481</v>
      </c>
      <c r="C182" s="158" t="s">
        <v>228</v>
      </c>
      <c r="D182" s="158" t="s">
        <v>228</v>
      </c>
      <c r="E182" s="158"/>
      <c r="F182" s="158"/>
      <c r="G182" s="158" t="str">
        <f t="shared" si="30"/>
        <v/>
      </c>
      <c r="H182" s="326" t="str">
        <f t="shared" si="29"/>
        <v/>
      </c>
      <c r="I182" s="158" t="str">
        <f t="shared" si="31"/>
        <v>minor</v>
      </c>
      <c r="J182" s="158" t="s">
        <v>7</v>
      </c>
      <c r="K182" s="158" t="s">
        <v>230</v>
      </c>
      <c r="L182" s="166">
        <v>305.60000000000002</v>
      </c>
      <c r="M182" s="159">
        <f t="shared" si="32"/>
        <v>63.53430353430354</v>
      </c>
      <c r="N182" s="3" t="s">
        <v>474</v>
      </c>
      <c r="O182" s="3" t="s">
        <v>464</v>
      </c>
      <c r="P182" s="4">
        <v>439.3</v>
      </c>
      <c r="Q182" s="5">
        <f t="shared" si="33"/>
        <v>41.699999999999989</v>
      </c>
      <c r="R182" s="5"/>
    </row>
    <row r="183" spans="1:18" x14ac:dyDescent="0.25">
      <c r="A183" s="3">
        <v>174</v>
      </c>
      <c r="B183" s="166">
        <v>189</v>
      </c>
      <c r="C183" s="158" t="s">
        <v>232</v>
      </c>
      <c r="D183" s="158" t="s">
        <v>232</v>
      </c>
      <c r="E183" s="158"/>
      <c r="F183" s="158"/>
      <c r="G183" s="158" t="str">
        <f t="shared" si="30"/>
        <v/>
      </c>
      <c r="H183" s="326" t="str">
        <f t="shared" si="29"/>
        <v/>
      </c>
      <c r="I183" s="158" t="str">
        <f t="shared" si="31"/>
        <v>minor</v>
      </c>
      <c r="J183" s="158" t="s">
        <v>7</v>
      </c>
      <c r="K183" s="158" t="s">
        <v>241</v>
      </c>
      <c r="L183" s="166">
        <v>54.432000000000002</v>
      </c>
      <c r="M183" s="159">
        <f t="shared" si="32"/>
        <v>28.8</v>
      </c>
      <c r="N183" s="3" t="s">
        <v>473</v>
      </c>
      <c r="O183" s="3" t="s">
        <v>459</v>
      </c>
      <c r="P183" s="4">
        <v>179.6</v>
      </c>
      <c r="Q183" s="5">
        <f t="shared" si="33"/>
        <v>9.4000000000000057</v>
      </c>
      <c r="R183" s="5"/>
    </row>
    <row r="184" spans="1:18" x14ac:dyDescent="0.25">
      <c r="A184" s="3">
        <v>175</v>
      </c>
      <c r="B184" s="166">
        <v>776</v>
      </c>
      <c r="C184" s="158" t="s">
        <v>233</v>
      </c>
      <c r="D184" s="158" t="s">
        <v>233</v>
      </c>
      <c r="E184" s="158"/>
      <c r="F184" s="158"/>
      <c r="G184" s="158" t="str">
        <f t="shared" si="30"/>
        <v/>
      </c>
      <c r="H184" s="326" t="str">
        <f t="shared" si="29"/>
        <v/>
      </c>
      <c r="I184" s="158" t="str">
        <f t="shared" si="31"/>
        <v>minor</v>
      </c>
      <c r="J184" s="158" t="s">
        <v>7</v>
      </c>
      <c r="K184" s="158" t="s">
        <v>242</v>
      </c>
      <c r="L184" s="166">
        <v>528.44399999999996</v>
      </c>
      <c r="M184" s="159">
        <f t="shared" si="32"/>
        <v>68.098453608247411</v>
      </c>
      <c r="N184" s="3" t="s">
        <v>473</v>
      </c>
      <c r="O184" s="3" t="s">
        <v>459</v>
      </c>
      <c r="P184" s="4">
        <v>774.9</v>
      </c>
      <c r="Q184" s="5">
        <f t="shared" si="33"/>
        <v>1.1000000000000227</v>
      </c>
      <c r="R184" s="5"/>
    </row>
    <row r="185" spans="1:18" x14ac:dyDescent="0.25">
      <c r="A185" s="3">
        <v>176</v>
      </c>
      <c r="B185" s="166">
        <v>230</v>
      </c>
      <c r="C185" s="158" t="s">
        <v>234</v>
      </c>
      <c r="D185" s="158" t="s">
        <v>234</v>
      </c>
      <c r="E185" s="158"/>
      <c r="F185" s="158"/>
      <c r="G185" s="158" t="str">
        <f t="shared" si="30"/>
        <v/>
      </c>
      <c r="H185" s="326" t="str">
        <f t="shared" si="29"/>
        <v/>
      </c>
      <c r="I185" s="158" t="str">
        <f t="shared" si="31"/>
        <v>minor</v>
      </c>
      <c r="J185" s="158" t="s">
        <v>7</v>
      </c>
      <c r="K185" s="158" t="s">
        <v>241</v>
      </c>
      <c r="L185" s="166">
        <v>182.08799999999999</v>
      </c>
      <c r="M185" s="159">
        <f t="shared" si="32"/>
        <v>79.168695652173909</v>
      </c>
      <c r="N185" s="3" t="s">
        <v>473</v>
      </c>
      <c r="O185" s="3" t="s">
        <v>459</v>
      </c>
      <c r="P185" s="4">
        <v>225</v>
      </c>
      <c r="Q185" s="5">
        <f t="shared" si="33"/>
        <v>5</v>
      </c>
      <c r="R185" s="5"/>
    </row>
    <row r="186" spans="1:18" x14ac:dyDescent="0.25">
      <c r="A186" s="3">
        <v>177</v>
      </c>
      <c r="B186" s="166">
        <v>596</v>
      </c>
      <c r="C186" s="158" t="s">
        <v>235</v>
      </c>
      <c r="D186" s="158" t="s">
        <v>235</v>
      </c>
      <c r="E186" s="158"/>
      <c r="F186" s="158"/>
      <c r="G186" s="158" t="str">
        <f t="shared" si="30"/>
        <v/>
      </c>
      <c r="H186" s="326" t="str">
        <f t="shared" si="29"/>
        <v/>
      </c>
      <c r="I186" s="158" t="str">
        <f t="shared" si="31"/>
        <v>minor</v>
      </c>
      <c r="J186" s="158" t="s">
        <v>7</v>
      </c>
      <c r="K186" s="158" t="s">
        <v>241</v>
      </c>
      <c r="L186" s="166">
        <v>523.2681</v>
      </c>
      <c r="M186" s="159">
        <f t="shared" si="32"/>
        <v>87.796661073825504</v>
      </c>
      <c r="N186" s="3" t="s">
        <v>473</v>
      </c>
      <c r="O186" s="3" t="s">
        <v>459</v>
      </c>
      <c r="P186" s="4">
        <v>598</v>
      </c>
      <c r="Q186" s="5">
        <f t="shared" si="33"/>
        <v>-2</v>
      </c>
      <c r="R186" s="5"/>
    </row>
    <row r="187" spans="1:18" x14ac:dyDescent="0.25">
      <c r="A187" s="3">
        <v>178</v>
      </c>
      <c r="B187" s="167">
        <v>5939</v>
      </c>
      <c r="C187" s="13" t="s">
        <v>236</v>
      </c>
      <c r="D187" s="13" t="s">
        <v>236</v>
      </c>
      <c r="E187" s="13"/>
      <c r="F187" s="13"/>
      <c r="G187" s="13" t="str">
        <f t="shared" si="30"/>
        <v/>
      </c>
      <c r="H187" s="346" t="str">
        <f t="shared" si="29"/>
        <v>medium-sized</v>
      </c>
      <c r="I187" s="13" t="str">
        <f t="shared" si="31"/>
        <v/>
      </c>
      <c r="J187" s="13" t="s">
        <v>7</v>
      </c>
      <c r="K187" s="13" t="s">
        <v>15</v>
      </c>
      <c r="L187" s="167">
        <v>1747.1295</v>
      </c>
      <c r="M187" s="159">
        <f t="shared" si="32"/>
        <v>29.417907055059775</v>
      </c>
      <c r="N187" s="3" t="s">
        <v>473</v>
      </c>
      <c r="O187" s="3" t="s">
        <v>459</v>
      </c>
      <c r="P187" s="4">
        <v>4250.8999999999996</v>
      </c>
      <c r="Q187" s="5">
        <f t="shared" si="33"/>
        <v>1688.1000000000004</v>
      </c>
      <c r="R187" s="5"/>
    </row>
    <row r="188" spans="1:18" x14ac:dyDescent="0.25">
      <c r="A188" s="3">
        <v>179</v>
      </c>
      <c r="B188" s="167">
        <v>8541</v>
      </c>
      <c r="C188" s="13" t="s">
        <v>237</v>
      </c>
      <c r="D188" s="13" t="s">
        <v>237</v>
      </c>
      <c r="E188" s="13"/>
      <c r="F188" s="13"/>
      <c r="G188" s="13" t="str">
        <f t="shared" si="30"/>
        <v/>
      </c>
      <c r="H188" s="346" t="str">
        <f t="shared" si="29"/>
        <v>medium-sized</v>
      </c>
      <c r="I188" s="13" t="str">
        <f t="shared" si="31"/>
        <v/>
      </c>
      <c r="J188" s="13" t="s">
        <v>7</v>
      </c>
      <c r="K188" s="13" t="s">
        <v>15</v>
      </c>
      <c r="L188" s="167">
        <v>5999.8563000000004</v>
      </c>
      <c r="M188" s="159">
        <f t="shared" si="32"/>
        <v>70.247702845100108</v>
      </c>
      <c r="N188" s="3" t="s">
        <v>473</v>
      </c>
      <c r="O188" s="3" t="s">
        <v>459</v>
      </c>
      <c r="P188" s="4">
        <v>8322.6</v>
      </c>
      <c r="Q188" s="5">
        <f t="shared" si="33"/>
        <v>218.39999999999964</v>
      </c>
      <c r="R188" s="5"/>
    </row>
    <row r="189" spans="1:18" x14ac:dyDescent="0.25">
      <c r="A189" s="3">
        <v>180</v>
      </c>
      <c r="B189" s="166">
        <v>2052</v>
      </c>
      <c r="C189" s="158" t="s">
        <v>238</v>
      </c>
      <c r="D189" s="158" t="s">
        <v>238</v>
      </c>
      <c r="E189" s="158"/>
      <c r="F189" s="158"/>
      <c r="G189" s="158" t="str">
        <f t="shared" si="30"/>
        <v/>
      </c>
      <c r="H189" s="326" t="str">
        <f t="shared" si="29"/>
        <v/>
      </c>
      <c r="I189" s="158" t="str">
        <f t="shared" si="31"/>
        <v>minor</v>
      </c>
      <c r="J189" s="158" t="s">
        <v>7</v>
      </c>
      <c r="K189" s="158" t="s">
        <v>243</v>
      </c>
      <c r="L189" s="166">
        <v>555.44129999999996</v>
      </c>
      <c r="M189" s="159">
        <f t="shared" si="32"/>
        <v>27.06828947368421</v>
      </c>
      <c r="N189" s="3" t="s">
        <v>478</v>
      </c>
      <c r="O189" s="3" t="s">
        <v>461</v>
      </c>
      <c r="P189" s="4">
        <v>1927.2</v>
      </c>
      <c r="Q189" s="5">
        <f t="shared" si="33"/>
        <v>124.79999999999995</v>
      </c>
      <c r="R189" s="5"/>
    </row>
    <row r="190" spans="1:18" x14ac:dyDescent="0.25">
      <c r="A190" s="3">
        <v>181</v>
      </c>
      <c r="B190" s="166">
        <v>1626</v>
      </c>
      <c r="C190" s="158" t="s">
        <v>239</v>
      </c>
      <c r="D190" s="158" t="s">
        <v>239</v>
      </c>
      <c r="E190" s="158"/>
      <c r="F190" s="158"/>
      <c r="G190" s="158" t="str">
        <f t="shared" si="30"/>
        <v/>
      </c>
      <c r="H190" s="326" t="str">
        <f t="shared" si="29"/>
        <v/>
      </c>
      <c r="I190" s="158" t="str">
        <f t="shared" si="31"/>
        <v>minor</v>
      </c>
      <c r="J190" s="158" t="s">
        <v>7</v>
      </c>
      <c r="K190" s="158" t="s">
        <v>170</v>
      </c>
      <c r="L190" s="166">
        <v>809.64359999999999</v>
      </c>
      <c r="M190" s="159">
        <f t="shared" si="32"/>
        <v>49.79357933579336</v>
      </c>
      <c r="N190" s="3" t="s">
        <v>478</v>
      </c>
      <c r="O190" s="3" t="s">
        <v>461</v>
      </c>
      <c r="P190" s="4">
        <v>1462.1</v>
      </c>
      <c r="Q190" s="5">
        <f t="shared" si="33"/>
        <v>163.90000000000009</v>
      </c>
      <c r="R190" s="5"/>
    </row>
    <row r="191" spans="1:18" x14ac:dyDescent="0.25">
      <c r="A191" s="3">
        <v>182</v>
      </c>
      <c r="B191" s="166">
        <v>897</v>
      </c>
      <c r="C191" s="158" t="s">
        <v>240</v>
      </c>
      <c r="D191" s="158" t="s">
        <v>240</v>
      </c>
      <c r="E191" s="158"/>
      <c r="F191" s="158"/>
      <c r="G191" s="158" t="str">
        <f t="shared" si="30"/>
        <v/>
      </c>
      <c r="H191" s="326" t="str">
        <f t="shared" si="29"/>
        <v/>
      </c>
      <c r="I191" s="158" t="str">
        <f t="shared" si="31"/>
        <v>minor</v>
      </c>
      <c r="J191" s="158" t="s">
        <v>7</v>
      </c>
      <c r="K191" s="158" t="s">
        <v>170</v>
      </c>
      <c r="L191" s="166">
        <v>145.50030000000001</v>
      </c>
      <c r="M191" s="159">
        <f t="shared" si="32"/>
        <v>16.220769230769232</v>
      </c>
      <c r="N191" s="3" t="s">
        <v>478</v>
      </c>
      <c r="O191" s="3" t="s">
        <v>461</v>
      </c>
      <c r="P191" s="4">
        <v>327</v>
      </c>
      <c r="Q191" s="5">
        <f t="shared" si="33"/>
        <v>570</v>
      </c>
      <c r="R191" s="5"/>
    </row>
    <row r="192" spans="1:18" x14ac:dyDescent="0.25">
      <c r="A192" s="3">
        <v>183</v>
      </c>
      <c r="B192" s="4">
        <v>14672</v>
      </c>
      <c r="C192" s="314" t="s">
        <v>400</v>
      </c>
      <c r="D192" s="314" t="s">
        <v>400</v>
      </c>
      <c r="G192" s="3" t="str">
        <f t="shared" si="30"/>
        <v/>
      </c>
      <c r="I192" s="3" t="str">
        <f t="shared" si="31"/>
        <v/>
      </c>
      <c r="J192" s="3" t="s">
        <v>4</v>
      </c>
      <c r="K192" s="3" t="s">
        <v>244</v>
      </c>
      <c r="L192" s="313">
        <v>4712</v>
      </c>
      <c r="M192" s="159">
        <f t="shared" si="32"/>
        <v>32.11559432933479</v>
      </c>
      <c r="N192" s="3" t="s">
        <v>478</v>
      </c>
      <c r="O192" s="3" t="s">
        <v>461</v>
      </c>
      <c r="P192" s="4">
        <v>14669</v>
      </c>
      <c r="Q192" s="5">
        <f t="shared" si="33"/>
        <v>3</v>
      </c>
      <c r="R192" s="5"/>
    </row>
    <row r="193" spans="1:18" x14ac:dyDescent="0.25">
      <c r="A193" s="3">
        <v>184</v>
      </c>
      <c r="B193" s="167">
        <v>3887</v>
      </c>
      <c r="C193" s="13" t="s">
        <v>245</v>
      </c>
      <c r="D193" s="13" t="s">
        <v>245</v>
      </c>
      <c r="E193" s="13"/>
      <c r="F193" s="13"/>
      <c r="G193" s="13" t="str">
        <f t="shared" si="30"/>
        <v/>
      </c>
      <c r="H193" s="346" t="str">
        <f t="shared" ref="H193:H213" si="34">IF(L193&lt;10000,IF(L193&gt;1000,"medium-sized",""))</f>
        <v>medium-sized</v>
      </c>
      <c r="I193" s="13" t="str">
        <f t="shared" si="31"/>
        <v/>
      </c>
      <c r="J193" s="13" t="s">
        <v>4</v>
      </c>
      <c r="K193" s="13" t="s">
        <v>5</v>
      </c>
      <c r="L193" s="167">
        <v>2340</v>
      </c>
      <c r="M193" s="159">
        <f t="shared" si="32"/>
        <v>60.200668896321069</v>
      </c>
      <c r="N193" s="3" t="s">
        <v>474</v>
      </c>
      <c r="O193" s="3" t="s">
        <v>467</v>
      </c>
      <c r="P193" s="4">
        <v>3882.9</v>
      </c>
      <c r="Q193" s="5">
        <f t="shared" si="33"/>
        <v>4.0999999999999091</v>
      </c>
      <c r="R193" s="5"/>
    </row>
    <row r="194" spans="1:18" x14ac:dyDescent="0.25">
      <c r="A194" s="3">
        <v>185</v>
      </c>
      <c r="B194" s="166">
        <v>1135</v>
      </c>
      <c r="C194" s="158" t="s">
        <v>246</v>
      </c>
      <c r="D194" s="158" t="s">
        <v>246</v>
      </c>
      <c r="E194" s="158"/>
      <c r="F194" s="158"/>
      <c r="G194" s="158" t="str">
        <f t="shared" si="30"/>
        <v/>
      </c>
      <c r="H194" s="326" t="str">
        <f t="shared" si="34"/>
        <v/>
      </c>
      <c r="I194" s="158" t="str">
        <f t="shared" si="31"/>
        <v>minor</v>
      </c>
      <c r="J194" s="158" t="s">
        <v>7</v>
      </c>
      <c r="K194" s="158" t="s">
        <v>252</v>
      </c>
      <c r="L194" s="166">
        <v>535.96889999999996</v>
      </c>
      <c r="M194" s="159">
        <f t="shared" si="32"/>
        <v>47.221929515418502</v>
      </c>
      <c r="N194" s="3" t="s">
        <v>478</v>
      </c>
      <c r="O194" s="3" t="s">
        <v>462</v>
      </c>
      <c r="P194" s="4">
        <v>963.6</v>
      </c>
      <c r="Q194" s="5">
        <f t="shared" si="33"/>
        <v>171.39999999999998</v>
      </c>
      <c r="R194" s="5"/>
    </row>
    <row r="195" spans="1:18" x14ac:dyDescent="0.25">
      <c r="A195" s="3">
        <v>186</v>
      </c>
      <c r="B195" s="167">
        <v>2355</v>
      </c>
      <c r="C195" s="13" t="s">
        <v>247</v>
      </c>
      <c r="D195" s="13" t="s">
        <v>247</v>
      </c>
      <c r="E195" s="13"/>
      <c r="F195" s="13"/>
      <c r="G195" s="13" t="str">
        <f t="shared" si="30"/>
        <v/>
      </c>
      <c r="H195" s="346" t="str">
        <f t="shared" si="34"/>
        <v>medium-sized</v>
      </c>
      <c r="I195" s="13" t="str">
        <f t="shared" si="31"/>
        <v/>
      </c>
      <c r="J195" s="13" t="s">
        <v>7</v>
      </c>
      <c r="K195" s="13" t="s">
        <v>13</v>
      </c>
      <c r="L195" s="167">
        <v>1616.7194999999999</v>
      </c>
      <c r="M195" s="159">
        <f t="shared" si="32"/>
        <v>68.650509554140115</v>
      </c>
      <c r="N195" s="3" t="s">
        <v>478</v>
      </c>
      <c r="O195" s="3" t="s">
        <v>462</v>
      </c>
      <c r="P195" s="4">
        <v>2210.6999999999998</v>
      </c>
      <c r="Q195" s="5">
        <f t="shared" si="33"/>
        <v>144.30000000000018</v>
      </c>
      <c r="R195" s="5"/>
    </row>
    <row r="196" spans="1:18" x14ac:dyDescent="0.25">
      <c r="A196" s="3">
        <v>187</v>
      </c>
      <c r="B196" s="166">
        <v>429</v>
      </c>
      <c r="C196" s="158" t="s">
        <v>248</v>
      </c>
      <c r="D196" s="158" t="s">
        <v>248</v>
      </c>
      <c r="E196" s="158"/>
      <c r="F196" s="158"/>
      <c r="G196" s="158" t="str">
        <f t="shared" si="30"/>
        <v/>
      </c>
      <c r="H196" s="326" t="str">
        <f t="shared" si="34"/>
        <v/>
      </c>
      <c r="I196" s="158" t="str">
        <f t="shared" si="31"/>
        <v>minor</v>
      </c>
      <c r="J196" s="158" t="s">
        <v>7</v>
      </c>
      <c r="K196" s="158" t="s">
        <v>13</v>
      </c>
      <c r="L196" s="166">
        <v>140.16239999999999</v>
      </c>
      <c r="M196" s="159">
        <f t="shared" si="32"/>
        <v>32.671888111888109</v>
      </c>
      <c r="N196" s="3" t="s">
        <v>478</v>
      </c>
      <c r="O196" s="3" t="s">
        <v>462</v>
      </c>
      <c r="P196" s="4">
        <v>277.3</v>
      </c>
      <c r="Q196" s="5">
        <f t="shared" si="33"/>
        <v>151.69999999999999</v>
      </c>
      <c r="R196" s="5"/>
    </row>
    <row r="197" spans="1:18" x14ac:dyDescent="0.25">
      <c r="A197" s="3">
        <v>188</v>
      </c>
      <c r="B197" s="166">
        <v>817</v>
      </c>
      <c r="C197" s="158" t="s">
        <v>249</v>
      </c>
      <c r="D197" s="158" t="s">
        <v>249</v>
      </c>
      <c r="E197" s="158"/>
      <c r="F197" s="158"/>
      <c r="G197" s="158" t="str">
        <f t="shared" si="30"/>
        <v/>
      </c>
      <c r="H197" s="326" t="str">
        <f t="shared" si="34"/>
        <v/>
      </c>
      <c r="I197" s="158" t="str">
        <f t="shared" si="31"/>
        <v>minor</v>
      </c>
      <c r="J197" s="158" t="s">
        <v>7</v>
      </c>
      <c r="K197" s="158" t="s">
        <v>13</v>
      </c>
      <c r="L197" s="166">
        <v>563.50890000000004</v>
      </c>
      <c r="M197" s="159">
        <f t="shared" si="32"/>
        <v>68.97293757649939</v>
      </c>
      <c r="N197" s="3" t="s">
        <v>478</v>
      </c>
      <c r="O197" s="3" t="s">
        <v>462</v>
      </c>
      <c r="P197" s="4">
        <v>799.4</v>
      </c>
      <c r="Q197" s="5">
        <f t="shared" si="33"/>
        <v>17.600000000000023</v>
      </c>
      <c r="R197" s="5"/>
    </row>
    <row r="198" spans="1:18" x14ac:dyDescent="0.25">
      <c r="A198" s="3">
        <v>189</v>
      </c>
      <c r="B198" s="166">
        <v>106</v>
      </c>
      <c r="C198" s="158" t="s">
        <v>250</v>
      </c>
      <c r="D198" s="158" t="s">
        <v>250</v>
      </c>
      <c r="E198" s="158"/>
      <c r="F198" s="158"/>
      <c r="G198" s="158" t="str">
        <f t="shared" si="30"/>
        <v/>
      </c>
      <c r="H198" s="326" t="str">
        <f t="shared" si="34"/>
        <v/>
      </c>
      <c r="I198" s="158" t="str">
        <f t="shared" si="31"/>
        <v>minor</v>
      </c>
      <c r="J198" s="158" t="s">
        <v>7</v>
      </c>
      <c r="K198" s="158" t="s">
        <v>13</v>
      </c>
      <c r="L198" s="166">
        <v>58.287599999999998</v>
      </c>
      <c r="M198" s="159">
        <f t="shared" si="32"/>
        <v>54.988301886792456</v>
      </c>
      <c r="N198" s="3" t="s">
        <v>478</v>
      </c>
      <c r="O198" s="3" t="s">
        <v>462</v>
      </c>
      <c r="P198" s="4">
        <v>101.9</v>
      </c>
      <c r="Q198" s="5">
        <f t="shared" si="33"/>
        <v>4.0999999999999943</v>
      </c>
      <c r="R198" s="5"/>
    </row>
    <row r="199" spans="1:18" x14ac:dyDescent="0.25">
      <c r="A199" s="3">
        <v>190</v>
      </c>
      <c r="B199" s="166">
        <v>268</v>
      </c>
      <c r="C199" s="158" t="s">
        <v>251</v>
      </c>
      <c r="D199" s="158" t="s">
        <v>251</v>
      </c>
      <c r="E199" s="158"/>
      <c r="F199" s="158"/>
      <c r="G199" s="158" t="str">
        <f t="shared" si="30"/>
        <v/>
      </c>
      <c r="H199" s="326" t="str">
        <f t="shared" si="34"/>
        <v/>
      </c>
      <c r="I199" s="158" t="str">
        <f t="shared" si="31"/>
        <v>minor</v>
      </c>
      <c r="J199" s="158" t="s">
        <v>7</v>
      </c>
      <c r="K199" s="158" t="s">
        <v>13</v>
      </c>
      <c r="L199" s="166">
        <v>134.58959999999999</v>
      </c>
      <c r="M199" s="159">
        <f t="shared" si="32"/>
        <v>50.22</v>
      </c>
      <c r="N199" s="3" t="s">
        <v>478</v>
      </c>
      <c r="O199" s="3" t="s">
        <v>462</v>
      </c>
      <c r="P199" s="4">
        <v>253.2</v>
      </c>
      <c r="Q199" s="5">
        <f t="shared" si="33"/>
        <v>14.800000000000011</v>
      </c>
      <c r="R199" s="5"/>
    </row>
    <row r="200" spans="1:18" x14ac:dyDescent="0.25">
      <c r="A200" s="3">
        <v>191</v>
      </c>
      <c r="B200" s="166">
        <v>1108</v>
      </c>
      <c r="C200" s="158" t="s">
        <v>253</v>
      </c>
      <c r="D200" s="158" t="s">
        <v>253</v>
      </c>
      <c r="E200" s="158"/>
      <c r="F200" s="158"/>
      <c r="G200" s="158" t="str">
        <f t="shared" si="30"/>
        <v/>
      </c>
      <c r="H200" s="326" t="str">
        <f t="shared" si="34"/>
        <v/>
      </c>
      <c r="I200" s="158" t="str">
        <f t="shared" si="31"/>
        <v>minor</v>
      </c>
      <c r="J200" s="158" t="s">
        <v>7</v>
      </c>
      <c r="K200" s="158" t="s">
        <v>43</v>
      </c>
      <c r="L200" s="166">
        <v>585.5652</v>
      </c>
      <c r="M200" s="159">
        <f t="shared" si="32"/>
        <v>52.848844765342967</v>
      </c>
      <c r="N200" s="3" t="s">
        <v>478</v>
      </c>
      <c r="O200" s="3" t="s">
        <v>461</v>
      </c>
      <c r="P200" s="4">
        <v>908.1</v>
      </c>
      <c r="Q200" s="5">
        <f t="shared" si="33"/>
        <v>199.89999999999998</v>
      </c>
      <c r="R200" s="5"/>
    </row>
    <row r="201" spans="1:18" x14ac:dyDescent="0.25">
      <c r="A201" s="3">
        <v>192</v>
      </c>
      <c r="B201" s="166">
        <v>634</v>
      </c>
      <c r="C201" s="158" t="s">
        <v>254</v>
      </c>
      <c r="D201" s="158" t="s">
        <v>254</v>
      </c>
      <c r="E201" s="158"/>
      <c r="F201" s="158"/>
      <c r="G201" s="158" t="str">
        <f t="shared" si="30"/>
        <v/>
      </c>
      <c r="H201" s="326" t="str">
        <f t="shared" si="34"/>
        <v/>
      </c>
      <c r="I201" s="158" t="str">
        <f t="shared" si="31"/>
        <v>minor</v>
      </c>
      <c r="J201" s="158" t="s">
        <v>7</v>
      </c>
      <c r="K201" s="158" t="s">
        <v>39</v>
      </c>
      <c r="L201" s="166">
        <v>272.01420000000002</v>
      </c>
      <c r="M201" s="159">
        <f t="shared" si="32"/>
        <v>42.904447949526819</v>
      </c>
      <c r="N201" s="3" t="s">
        <v>478</v>
      </c>
      <c r="O201" s="3" t="s">
        <v>462</v>
      </c>
      <c r="P201" s="4">
        <v>554.20000000000005</v>
      </c>
      <c r="Q201" s="5">
        <f t="shared" si="33"/>
        <v>79.799999999999955</v>
      </c>
      <c r="R201" s="5"/>
    </row>
    <row r="202" spans="1:18" x14ac:dyDescent="0.25">
      <c r="A202" s="3">
        <v>193</v>
      </c>
      <c r="B202" s="166">
        <v>262</v>
      </c>
      <c r="C202" s="158" t="s">
        <v>255</v>
      </c>
      <c r="D202" s="158" t="s">
        <v>255</v>
      </c>
      <c r="E202" s="158"/>
      <c r="F202" s="158"/>
      <c r="G202" s="158" t="str">
        <f t="shared" ref="G202:G224" si="35">IF(L202&gt;10000,"mega","")</f>
        <v/>
      </c>
      <c r="H202" s="326" t="str">
        <f t="shared" si="34"/>
        <v/>
      </c>
      <c r="I202" s="158" t="str">
        <f t="shared" ref="I202:I224" si="36">IF(L202&lt;1000,"minor","")</f>
        <v>minor</v>
      </c>
      <c r="J202" s="158" t="s">
        <v>7</v>
      </c>
      <c r="K202" s="158" t="s">
        <v>39</v>
      </c>
      <c r="L202" s="166">
        <v>130.17509999999999</v>
      </c>
      <c r="M202" s="159">
        <f t="shared" si="32"/>
        <v>49.685152671755716</v>
      </c>
      <c r="N202" s="3" t="s">
        <v>478</v>
      </c>
      <c r="O202" s="3" t="s">
        <v>462</v>
      </c>
      <c r="P202" s="4">
        <v>246.8</v>
      </c>
      <c r="Q202" s="5">
        <f t="shared" si="33"/>
        <v>15.199999999999989</v>
      </c>
      <c r="R202" s="5"/>
    </row>
    <row r="203" spans="1:18" x14ac:dyDescent="0.25">
      <c r="A203" s="3">
        <v>194</v>
      </c>
      <c r="B203" s="166">
        <v>1267</v>
      </c>
      <c r="C203" s="158" t="s">
        <v>286</v>
      </c>
      <c r="D203" s="158" t="s">
        <v>286</v>
      </c>
      <c r="E203" s="158"/>
      <c r="F203" s="158"/>
      <c r="G203" s="158" t="str">
        <f t="shared" si="35"/>
        <v/>
      </c>
      <c r="H203" s="326" t="str">
        <f t="shared" si="34"/>
        <v/>
      </c>
      <c r="I203" s="158" t="str">
        <f t="shared" si="36"/>
        <v>minor</v>
      </c>
      <c r="J203" s="158" t="s">
        <v>7</v>
      </c>
      <c r="K203" s="158" t="s">
        <v>39</v>
      </c>
      <c r="L203" s="166">
        <v>489.99329999999998</v>
      </c>
      <c r="M203" s="159">
        <f t="shared" si="32"/>
        <v>38.6735043409629</v>
      </c>
      <c r="N203" s="3" t="s">
        <v>478</v>
      </c>
      <c r="O203" s="3" t="s">
        <v>461</v>
      </c>
      <c r="P203" s="4">
        <v>1040</v>
      </c>
      <c r="Q203" s="5">
        <f t="shared" si="33"/>
        <v>227</v>
      </c>
      <c r="R203" s="5"/>
    </row>
    <row r="204" spans="1:18" x14ac:dyDescent="0.25">
      <c r="A204" s="3">
        <v>195</v>
      </c>
      <c r="B204" s="166">
        <v>228</v>
      </c>
      <c r="C204" s="158" t="s">
        <v>256</v>
      </c>
      <c r="D204" s="158" t="s">
        <v>256</v>
      </c>
      <c r="E204" s="158"/>
      <c r="F204" s="158"/>
      <c r="G204" s="158" t="str">
        <f t="shared" si="35"/>
        <v/>
      </c>
      <c r="H204" s="326" t="str">
        <f t="shared" si="34"/>
        <v/>
      </c>
      <c r="I204" s="158" t="str">
        <f t="shared" si="36"/>
        <v>minor</v>
      </c>
      <c r="J204" s="158" t="s">
        <v>7</v>
      </c>
      <c r="K204" s="158" t="s">
        <v>39</v>
      </c>
      <c r="L204" s="166">
        <v>122.1237</v>
      </c>
      <c r="M204" s="159">
        <f t="shared" si="32"/>
        <v>53.563026315789479</v>
      </c>
      <c r="N204" s="3" t="s">
        <v>478</v>
      </c>
      <c r="O204" s="3" t="s">
        <v>461</v>
      </c>
      <c r="P204" s="4">
        <v>219.9</v>
      </c>
      <c r="Q204" s="5">
        <f t="shared" si="33"/>
        <v>8.0999999999999943</v>
      </c>
      <c r="R204" s="5"/>
    </row>
    <row r="205" spans="1:18" x14ac:dyDescent="0.25">
      <c r="A205" s="3">
        <v>196</v>
      </c>
      <c r="B205" s="166">
        <v>736</v>
      </c>
      <c r="C205" s="158" t="s">
        <v>257</v>
      </c>
      <c r="D205" s="158" t="s">
        <v>257</v>
      </c>
      <c r="E205" s="158"/>
      <c r="F205" s="158"/>
      <c r="G205" s="158" t="str">
        <f t="shared" si="35"/>
        <v/>
      </c>
      <c r="H205" s="326" t="str">
        <f t="shared" si="34"/>
        <v/>
      </c>
      <c r="I205" s="158" t="str">
        <f t="shared" si="36"/>
        <v>minor</v>
      </c>
      <c r="J205" s="158" t="s">
        <v>7</v>
      </c>
      <c r="K205" s="158" t="s">
        <v>39</v>
      </c>
      <c r="L205" s="166">
        <v>432.0702</v>
      </c>
      <c r="M205" s="159">
        <f t="shared" si="32"/>
        <v>58.705190217391298</v>
      </c>
      <c r="N205" s="3" t="s">
        <v>478</v>
      </c>
      <c r="O205" s="3" t="s">
        <v>461</v>
      </c>
      <c r="P205" s="4">
        <v>688.8</v>
      </c>
      <c r="Q205" s="5">
        <f t="shared" si="33"/>
        <v>47.200000000000045</v>
      </c>
      <c r="R205" s="5"/>
    </row>
    <row r="206" spans="1:18" x14ac:dyDescent="0.25">
      <c r="A206" s="3">
        <v>197</v>
      </c>
      <c r="B206" s="166">
        <v>650</v>
      </c>
      <c r="C206" s="158" t="s">
        <v>258</v>
      </c>
      <c r="D206" s="158" t="s">
        <v>258</v>
      </c>
      <c r="E206" s="158"/>
      <c r="F206" s="158"/>
      <c r="G206" s="158" t="str">
        <f t="shared" si="35"/>
        <v/>
      </c>
      <c r="H206" s="326" t="str">
        <f t="shared" si="34"/>
        <v/>
      </c>
      <c r="I206" s="158" t="str">
        <f t="shared" si="36"/>
        <v>minor</v>
      </c>
      <c r="J206" s="158" t="s">
        <v>7</v>
      </c>
      <c r="K206" s="158" t="s">
        <v>39</v>
      </c>
      <c r="L206" s="166">
        <v>302.25150000000002</v>
      </c>
      <c r="M206" s="159">
        <f t="shared" si="32"/>
        <v>46.500230769230768</v>
      </c>
      <c r="N206" s="3" t="s">
        <v>478</v>
      </c>
      <c r="O206" s="3" t="s">
        <v>461</v>
      </c>
      <c r="P206" s="4">
        <v>573.70000000000005</v>
      </c>
      <c r="Q206" s="5">
        <f t="shared" si="33"/>
        <v>76.299999999999955</v>
      </c>
      <c r="R206" s="5"/>
    </row>
    <row r="207" spans="1:18" x14ac:dyDescent="0.25">
      <c r="A207" s="3">
        <v>198</v>
      </c>
      <c r="B207" s="166">
        <v>845</v>
      </c>
      <c r="C207" s="158" t="s">
        <v>259</v>
      </c>
      <c r="D207" s="158" t="s">
        <v>259</v>
      </c>
      <c r="E207" s="158"/>
      <c r="F207" s="158"/>
      <c r="G207" s="158" t="str">
        <f t="shared" si="35"/>
        <v/>
      </c>
      <c r="H207" s="326" t="str">
        <f t="shared" si="34"/>
        <v/>
      </c>
      <c r="I207" s="158" t="str">
        <f t="shared" si="36"/>
        <v>minor</v>
      </c>
      <c r="J207" s="158" t="s">
        <v>7</v>
      </c>
      <c r="K207" s="158" t="s">
        <v>39</v>
      </c>
      <c r="L207" s="166">
        <v>268.26389999999998</v>
      </c>
      <c r="M207" s="159">
        <f t="shared" si="32"/>
        <v>31.747207100591716</v>
      </c>
      <c r="N207" s="3" t="s">
        <v>478</v>
      </c>
      <c r="O207" s="3" t="s">
        <v>461</v>
      </c>
      <c r="P207" s="4">
        <v>671.8</v>
      </c>
      <c r="Q207" s="5">
        <f t="shared" si="33"/>
        <v>173.20000000000005</v>
      </c>
      <c r="R207" s="5"/>
    </row>
    <row r="208" spans="1:18" x14ac:dyDescent="0.25">
      <c r="A208" s="3">
        <v>199</v>
      </c>
      <c r="B208" s="166">
        <v>95</v>
      </c>
      <c r="C208" s="158" t="s">
        <v>260</v>
      </c>
      <c r="D208" s="158" t="s">
        <v>260</v>
      </c>
      <c r="E208" s="158"/>
      <c r="F208" s="158"/>
      <c r="G208" s="158" t="str">
        <f t="shared" si="35"/>
        <v/>
      </c>
      <c r="H208" s="326" t="str">
        <f t="shared" si="34"/>
        <v/>
      </c>
      <c r="I208" s="158" t="str">
        <f t="shared" si="36"/>
        <v>minor</v>
      </c>
      <c r="J208" s="158" t="s">
        <v>7</v>
      </c>
      <c r="K208" s="158" t="s">
        <v>39</v>
      </c>
      <c r="L208" s="166">
        <v>34.141500000000001</v>
      </c>
      <c r="M208" s="159">
        <f t="shared" si="32"/>
        <v>35.938421052631583</v>
      </c>
      <c r="N208" s="3" t="s">
        <v>474</v>
      </c>
      <c r="O208" s="3" t="s">
        <v>464</v>
      </c>
      <c r="P208" s="4">
        <v>74.099999999999994</v>
      </c>
      <c r="Q208" s="5">
        <f t="shared" si="33"/>
        <v>20.900000000000006</v>
      </c>
      <c r="R208" s="5"/>
    </row>
    <row r="209" spans="1:18" x14ac:dyDescent="0.25">
      <c r="A209" s="3">
        <v>200</v>
      </c>
      <c r="B209" s="166">
        <v>180</v>
      </c>
      <c r="C209" s="158" t="s">
        <v>261</v>
      </c>
      <c r="D209" s="158" t="s">
        <v>261</v>
      </c>
      <c r="E209" s="158"/>
      <c r="F209" s="158"/>
      <c r="G209" s="158" t="str">
        <f t="shared" si="35"/>
        <v/>
      </c>
      <c r="H209" s="326" t="str">
        <f t="shared" si="34"/>
        <v/>
      </c>
      <c r="I209" s="158" t="str">
        <f t="shared" si="36"/>
        <v>minor</v>
      </c>
      <c r="J209" s="158" t="s">
        <v>7</v>
      </c>
      <c r="K209" s="158" t="s">
        <v>39</v>
      </c>
      <c r="L209" s="166">
        <v>50.5764</v>
      </c>
      <c r="M209" s="159">
        <f t="shared" si="32"/>
        <v>28.098000000000003</v>
      </c>
      <c r="N209" s="3" t="s">
        <v>474</v>
      </c>
      <c r="O209" s="3" t="s">
        <v>464</v>
      </c>
      <c r="P209" s="4">
        <v>150.5</v>
      </c>
      <c r="Q209" s="5">
        <f t="shared" si="33"/>
        <v>29.5</v>
      </c>
      <c r="R209" s="5"/>
    </row>
    <row r="210" spans="1:18" x14ac:dyDescent="0.25">
      <c r="A210" s="3">
        <v>201</v>
      </c>
      <c r="B210" s="166">
        <v>522</v>
      </c>
      <c r="C210" s="158" t="s">
        <v>262</v>
      </c>
      <c r="D210" s="158" t="s">
        <v>262</v>
      </c>
      <c r="E210" s="158"/>
      <c r="F210" s="158"/>
      <c r="G210" s="158" t="str">
        <f t="shared" si="35"/>
        <v/>
      </c>
      <c r="H210" s="326" t="str">
        <f t="shared" si="34"/>
        <v/>
      </c>
      <c r="I210" s="158" t="str">
        <f t="shared" si="36"/>
        <v>minor</v>
      </c>
      <c r="J210" s="158" t="s">
        <v>7</v>
      </c>
      <c r="K210" s="158" t="s">
        <v>39</v>
      </c>
      <c r="L210" s="166">
        <v>166.22819999999999</v>
      </c>
      <c r="M210" s="159">
        <f t="shared" si="32"/>
        <v>31.844482758620689</v>
      </c>
      <c r="N210" s="3" t="s">
        <v>478</v>
      </c>
      <c r="O210" s="3" t="s">
        <v>462</v>
      </c>
      <c r="P210" s="4">
        <v>375</v>
      </c>
      <c r="Q210" s="5">
        <f t="shared" si="33"/>
        <v>147</v>
      </c>
      <c r="R210" s="5"/>
    </row>
    <row r="211" spans="1:18" x14ac:dyDescent="0.25">
      <c r="A211" s="3">
        <v>202</v>
      </c>
      <c r="B211" s="166">
        <v>313</v>
      </c>
      <c r="C211" s="158" t="s">
        <v>263</v>
      </c>
      <c r="D211" s="158" t="s">
        <v>263</v>
      </c>
      <c r="E211" s="158"/>
      <c r="F211" s="158"/>
      <c r="G211" s="158" t="str">
        <f t="shared" si="35"/>
        <v/>
      </c>
      <c r="H211" s="326" t="str">
        <f t="shared" si="34"/>
        <v/>
      </c>
      <c r="I211" s="158" t="str">
        <f t="shared" si="36"/>
        <v>minor</v>
      </c>
      <c r="J211" s="158" t="s">
        <v>7</v>
      </c>
      <c r="K211" s="158" t="s">
        <v>39</v>
      </c>
      <c r="L211" s="166">
        <v>56.934899999999999</v>
      </c>
      <c r="M211" s="159">
        <f t="shared" si="32"/>
        <v>18.190063897763579</v>
      </c>
      <c r="N211" s="3" t="s">
        <v>478</v>
      </c>
      <c r="O211" s="3" t="s">
        <v>462</v>
      </c>
      <c r="P211" s="4">
        <v>173.8</v>
      </c>
      <c r="Q211" s="5">
        <f t="shared" si="33"/>
        <v>139.19999999999999</v>
      </c>
      <c r="R211" s="5"/>
    </row>
    <row r="212" spans="1:18" x14ac:dyDescent="0.25">
      <c r="A212" s="3">
        <v>203</v>
      </c>
      <c r="B212" s="167">
        <v>2672</v>
      </c>
      <c r="C212" s="13" t="s">
        <v>264</v>
      </c>
      <c r="D212" s="13" t="s">
        <v>264</v>
      </c>
      <c r="E212" s="13"/>
      <c r="F212" s="13"/>
      <c r="G212" s="13" t="str">
        <f t="shared" si="35"/>
        <v/>
      </c>
      <c r="H212" s="346" t="str">
        <f t="shared" si="34"/>
        <v>medium-sized</v>
      </c>
      <c r="I212" s="13" t="str">
        <f t="shared" si="36"/>
        <v/>
      </c>
      <c r="J212" s="13" t="s">
        <v>7</v>
      </c>
      <c r="K212" s="13" t="s">
        <v>265</v>
      </c>
      <c r="L212" s="167">
        <v>1371.6621</v>
      </c>
      <c r="M212" s="159">
        <f t="shared" si="32"/>
        <v>51.334659431137723</v>
      </c>
      <c r="N212" s="3" t="s">
        <v>478</v>
      </c>
      <c r="O212" s="3" t="s">
        <v>461</v>
      </c>
      <c r="P212" s="4">
        <v>2401.5</v>
      </c>
      <c r="Q212" s="5">
        <f t="shared" si="33"/>
        <v>270.5</v>
      </c>
      <c r="R212" s="5"/>
    </row>
    <row r="213" spans="1:18" x14ac:dyDescent="0.25">
      <c r="A213" s="3">
        <v>204</v>
      </c>
      <c r="B213" s="166">
        <v>1162</v>
      </c>
      <c r="C213" s="158" t="s">
        <v>266</v>
      </c>
      <c r="D213" s="158" t="s">
        <v>266</v>
      </c>
      <c r="E213" s="158" t="s">
        <v>266</v>
      </c>
      <c r="F213" s="158"/>
      <c r="G213" s="158" t="str">
        <f t="shared" si="35"/>
        <v/>
      </c>
      <c r="H213" s="326" t="str">
        <f t="shared" si="34"/>
        <v/>
      </c>
      <c r="I213" s="158" t="str">
        <f t="shared" si="36"/>
        <v>minor</v>
      </c>
      <c r="J213" s="158" t="s">
        <v>27</v>
      </c>
      <c r="K213" s="158" t="s">
        <v>267</v>
      </c>
      <c r="L213" s="166">
        <v>466.58429999999998</v>
      </c>
      <c r="M213" s="159">
        <f t="shared" si="32"/>
        <v>40.15355421686747</v>
      </c>
      <c r="N213" s="3" t="s">
        <v>478</v>
      </c>
      <c r="O213" s="3" t="s">
        <v>462</v>
      </c>
      <c r="P213" s="4">
        <v>974.1</v>
      </c>
      <c r="Q213" s="5">
        <f t="shared" si="33"/>
        <v>187.89999999999998</v>
      </c>
      <c r="R213" s="5"/>
    </row>
    <row r="214" spans="1:18" x14ac:dyDescent="0.25">
      <c r="A214" s="3">
        <v>205</v>
      </c>
      <c r="B214" s="4">
        <v>65157</v>
      </c>
      <c r="C214" s="322" t="s">
        <v>270</v>
      </c>
      <c r="D214" s="314" t="s">
        <v>270</v>
      </c>
      <c r="E214" s="3" t="s">
        <v>519</v>
      </c>
      <c r="G214" s="3" t="str">
        <f t="shared" si="35"/>
        <v>mega</v>
      </c>
      <c r="I214" s="3" t="str">
        <f t="shared" si="36"/>
        <v/>
      </c>
      <c r="J214" s="3" t="s">
        <v>4</v>
      </c>
      <c r="K214" s="3" t="s">
        <v>8</v>
      </c>
      <c r="L214" s="313">
        <v>36734</v>
      </c>
      <c r="M214" s="159">
        <f t="shared" si="32"/>
        <v>56.377672391301012</v>
      </c>
      <c r="N214" s="3" t="s">
        <v>474</v>
      </c>
      <c r="O214" s="3" t="s">
        <v>466</v>
      </c>
      <c r="P214" s="4">
        <v>64662.9</v>
      </c>
      <c r="Q214" s="5">
        <f t="shared" si="33"/>
        <v>494.09999999999854</v>
      </c>
      <c r="R214" s="5"/>
    </row>
    <row r="215" spans="1:18" x14ac:dyDescent="0.25">
      <c r="A215" s="3">
        <v>206</v>
      </c>
      <c r="B215" s="167">
        <v>2315</v>
      </c>
      <c r="C215" s="13" t="s">
        <v>271</v>
      </c>
      <c r="D215" s="13" t="s">
        <v>271</v>
      </c>
      <c r="E215" s="13"/>
      <c r="F215" s="13"/>
      <c r="G215" s="13" t="str">
        <f t="shared" si="35"/>
        <v/>
      </c>
      <c r="H215" s="346" t="str">
        <f t="shared" ref="H215:H228" si="37">IF(L215&lt;10000,IF(L215&gt;1000,"medium-sized",""))</f>
        <v>medium-sized</v>
      </c>
      <c r="I215" s="13" t="str">
        <f t="shared" si="36"/>
        <v/>
      </c>
      <c r="J215" s="13" t="s">
        <v>4</v>
      </c>
      <c r="K215" s="13" t="s">
        <v>280</v>
      </c>
      <c r="L215" s="167">
        <v>1404.6371999999999</v>
      </c>
      <c r="M215" s="159">
        <f t="shared" si="32"/>
        <v>60.675473002159826</v>
      </c>
      <c r="N215" s="3" t="s">
        <v>474</v>
      </c>
      <c r="O215" s="3" t="s">
        <v>466</v>
      </c>
      <c r="P215" s="4">
        <v>2310</v>
      </c>
      <c r="Q215" s="5">
        <f t="shared" si="33"/>
        <v>5</v>
      </c>
      <c r="R215" s="5"/>
    </row>
    <row r="216" spans="1:18" x14ac:dyDescent="0.25">
      <c r="A216" s="3">
        <v>207</v>
      </c>
      <c r="B216" s="166">
        <v>1269</v>
      </c>
      <c r="C216" s="158" t="s">
        <v>272</v>
      </c>
      <c r="D216" s="158" t="s">
        <v>272</v>
      </c>
      <c r="E216" s="158"/>
      <c r="F216" s="158"/>
      <c r="G216" s="158" t="str">
        <f t="shared" si="35"/>
        <v/>
      </c>
      <c r="H216" s="326" t="str">
        <f t="shared" si="37"/>
        <v/>
      </c>
      <c r="I216" s="158" t="str">
        <f t="shared" si="36"/>
        <v>minor</v>
      </c>
      <c r="J216" s="158" t="s">
        <v>4</v>
      </c>
      <c r="K216" s="158" t="s">
        <v>280</v>
      </c>
      <c r="L216" s="166">
        <v>654.17219999999998</v>
      </c>
      <c r="M216" s="159">
        <f t="shared" si="32"/>
        <v>51.550212765957447</v>
      </c>
      <c r="N216" s="3" t="s">
        <v>474</v>
      </c>
      <c r="O216" s="3" t="s">
        <v>466</v>
      </c>
      <c r="P216" s="4">
        <v>1207.4000000000001</v>
      </c>
      <c r="Q216" s="5">
        <f t="shared" si="33"/>
        <v>61.599999999999909</v>
      </c>
      <c r="R216" s="5"/>
    </row>
    <row r="217" spans="1:18" x14ac:dyDescent="0.25">
      <c r="A217" s="3">
        <v>208</v>
      </c>
      <c r="B217" s="167">
        <v>1379</v>
      </c>
      <c r="C217" s="13" t="s">
        <v>273</v>
      </c>
      <c r="D217" s="13" t="s">
        <v>273</v>
      </c>
      <c r="E217" s="13"/>
      <c r="F217" s="13"/>
      <c r="G217" s="13" t="str">
        <f t="shared" si="35"/>
        <v/>
      </c>
      <c r="H217" s="346" t="str">
        <f t="shared" si="37"/>
        <v>medium-sized</v>
      </c>
      <c r="I217" s="13" t="str">
        <f t="shared" si="36"/>
        <v/>
      </c>
      <c r="J217" s="13" t="s">
        <v>4</v>
      </c>
      <c r="K217" s="13" t="s">
        <v>280</v>
      </c>
      <c r="L217" s="167">
        <v>1043.5959</v>
      </c>
      <c r="M217" s="159">
        <f t="shared" si="32"/>
        <v>75.677730239303841</v>
      </c>
      <c r="N217" s="3" t="s">
        <v>474</v>
      </c>
      <c r="O217" s="3" t="s">
        <v>467</v>
      </c>
      <c r="P217" s="4">
        <v>1337.2</v>
      </c>
      <c r="Q217" s="5">
        <f t="shared" si="33"/>
        <v>41.799999999999955</v>
      </c>
      <c r="R217" s="5"/>
    </row>
    <row r="218" spans="1:18" x14ac:dyDescent="0.25">
      <c r="A218" s="3">
        <v>209</v>
      </c>
      <c r="B218" s="166">
        <v>1466</v>
      </c>
      <c r="C218" s="158" t="s">
        <v>274</v>
      </c>
      <c r="D218" s="158" t="s">
        <v>274</v>
      </c>
      <c r="E218" s="158"/>
      <c r="F218" s="158"/>
      <c r="G218" s="158" t="str">
        <f t="shared" si="35"/>
        <v/>
      </c>
      <c r="H218" s="326" t="str">
        <f t="shared" si="37"/>
        <v/>
      </c>
      <c r="I218" s="158" t="str">
        <f t="shared" si="36"/>
        <v>minor</v>
      </c>
      <c r="J218" s="158" t="s">
        <v>4</v>
      </c>
      <c r="K218" s="158" t="s">
        <v>280</v>
      </c>
      <c r="L218" s="166">
        <v>969.10019999999997</v>
      </c>
      <c r="M218" s="159">
        <f t="shared" si="32"/>
        <v>66.105061391541611</v>
      </c>
      <c r="N218" s="3" t="s">
        <v>474</v>
      </c>
      <c r="O218" s="3" t="s">
        <v>467</v>
      </c>
      <c r="P218" s="4">
        <v>1465.6</v>
      </c>
      <c r="Q218" s="5">
        <f t="shared" si="33"/>
        <v>0.40000000000009095</v>
      </c>
      <c r="R218" s="5"/>
    </row>
    <row r="219" spans="1:18" x14ac:dyDescent="0.25">
      <c r="A219" s="3">
        <v>210</v>
      </c>
      <c r="B219" s="166">
        <v>1138</v>
      </c>
      <c r="C219" s="158" t="s">
        <v>275</v>
      </c>
      <c r="D219" s="158" t="s">
        <v>275</v>
      </c>
      <c r="E219" s="158"/>
      <c r="F219" s="158"/>
      <c r="G219" s="158" t="str">
        <f t="shared" si="35"/>
        <v/>
      </c>
      <c r="H219" s="326" t="str">
        <f t="shared" si="37"/>
        <v/>
      </c>
      <c r="I219" s="158" t="str">
        <f t="shared" si="36"/>
        <v>minor</v>
      </c>
      <c r="J219" s="158" t="s">
        <v>4</v>
      </c>
      <c r="K219" s="158" t="s">
        <v>280</v>
      </c>
      <c r="L219" s="166">
        <v>799.92359999999996</v>
      </c>
      <c r="M219" s="159">
        <f t="shared" si="32"/>
        <v>70.292056239015821</v>
      </c>
      <c r="N219" s="3" t="s">
        <v>474</v>
      </c>
      <c r="O219" s="3" t="s">
        <v>467</v>
      </c>
      <c r="P219" s="4">
        <v>1117.7</v>
      </c>
      <c r="Q219" s="5">
        <f t="shared" si="33"/>
        <v>20.299999999999955</v>
      </c>
      <c r="R219" s="5"/>
    </row>
    <row r="220" spans="1:18" x14ac:dyDescent="0.25">
      <c r="A220" s="3">
        <v>211</v>
      </c>
      <c r="B220" s="166">
        <v>1125</v>
      </c>
      <c r="C220" s="158" t="s">
        <v>276</v>
      </c>
      <c r="D220" s="158" t="s">
        <v>276</v>
      </c>
      <c r="E220" s="158"/>
      <c r="F220" s="158"/>
      <c r="G220" s="158" t="str">
        <f t="shared" si="35"/>
        <v/>
      </c>
      <c r="H220" s="326" t="str">
        <f t="shared" si="37"/>
        <v/>
      </c>
      <c r="I220" s="158" t="str">
        <f t="shared" si="36"/>
        <v>minor</v>
      </c>
      <c r="J220" s="158" t="s">
        <v>4</v>
      </c>
      <c r="K220" s="158" t="s">
        <v>280</v>
      </c>
      <c r="L220" s="166">
        <v>785.69190000000003</v>
      </c>
      <c r="M220" s="159">
        <f t="shared" si="32"/>
        <v>69.839280000000002</v>
      </c>
      <c r="N220" s="3" t="s">
        <v>474</v>
      </c>
      <c r="O220" s="3" t="s">
        <v>467</v>
      </c>
      <c r="P220" s="4">
        <v>1123</v>
      </c>
      <c r="Q220" s="5">
        <f t="shared" si="33"/>
        <v>2</v>
      </c>
      <c r="R220" s="5"/>
    </row>
    <row r="221" spans="1:18" x14ac:dyDescent="0.25">
      <c r="A221" s="3">
        <v>212</v>
      </c>
      <c r="B221" s="166">
        <v>692</v>
      </c>
      <c r="C221" s="158" t="s">
        <v>277</v>
      </c>
      <c r="D221" s="158" t="s">
        <v>277</v>
      </c>
      <c r="E221" s="158"/>
      <c r="F221" s="158"/>
      <c r="G221" s="158" t="str">
        <f t="shared" si="35"/>
        <v/>
      </c>
      <c r="H221" s="326" t="str">
        <f t="shared" si="37"/>
        <v/>
      </c>
      <c r="I221" s="158" t="str">
        <f t="shared" si="36"/>
        <v>minor</v>
      </c>
      <c r="J221" s="158" t="s">
        <v>4</v>
      </c>
      <c r="K221" s="158" t="s">
        <v>280</v>
      </c>
      <c r="L221" s="166">
        <v>438.49349999999998</v>
      </c>
      <c r="M221" s="159">
        <f t="shared" si="32"/>
        <v>63.366112716763006</v>
      </c>
      <c r="N221" s="3" t="s">
        <v>474</v>
      </c>
      <c r="O221" s="3" t="s">
        <v>467</v>
      </c>
      <c r="P221" s="4">
        <v>691.5</v>
      </c>
      <c r="Q221" s="5">
        <f t="shared" si="33"/>
        <v>0.5</v>
      </c>
      <c r="R221" s="5"/>
    </row>
    <row r="222" spans="1:18" x14ac:dyDescent="0.25">
      <c r="A222" s="3">
        <v>213</v>
      </c>
      <c r="B222" s="166">
        <v>1297</v>
      </c>
      <c r="C222" s="158" t="s">
        <v>278</v>
      </c>
      <c r="D222" s="158" t="s">
        <v>278</v>
      </c>
      <c r="E222" s="158"/>
      <c r="F222" s="158"/>
      <c r="G222" s="158" t="str">
        <f t="shared" si="35"/>
        <v/>
      </c>
      <c r="H222" s="326" t="str">
        <f t="shared" si="37"/>
        <v/>
      </c>
      <c r="I222" s="158" t="str">
        <f t="shared" si="36"/>
        <v>minor</v>
      </c>
      <c r="J222" s="158" t="s">
        <v>4</v>
      </c>
      <c r="K222" s="158" t="s">
        <v>280</v>
      </c>
      <c r="L222" s="166">
        <v>610.02719999999999</v>
      </c>
      <c r="M222" s="159">
        <f t="shared" si="32"/>
        <v>47.033708558211259</v>
      </c>
      <c r="N222" s="3" t="s">
        <v>474</v>
      </c>
      <c r="O222" s="3" t="s">
        <v>466</v>
      </c>
      <c r="P222" s="4">
        <v>1263.7</v>
      </c>
      <c r="Q222" s="5">
        <f t="shared" si="33"/>
        <v>33.299999999999955</v>
      </c>
      <c r="R222" s="5"/>
    </row>
    <row r="223" spans="1:18" x14ac:dyDescent="0.25">
      <c r="A223" s="3">
        <v>214</v>
      </c>
      <c r="B223" s="167">
        <v>2413</v>
      </c>
      <c r="C223" s="13" t="s">
        <v>279</v>
      </c>
      <c r="D223" s="13" t="s">
        <v>279</v>
      </c>
      <c r="E223" s="13"/>
      <c r="F223" s="13"/>
      <c r="G223" s="13" t="str">
        <f t="shared" si="35"/>
        <v/>
      </c>
      <c r="H223" s="346" t="str">
        <f t="shared" si="37"/>
        <v>medium-sized</v>
      </c>
      <c r="I223" s="13" t="str">
        <f t="shared" si="36"/>
        <v/>
      </c>
      <c r="J223" s="13" t="s">
        <v>4</v>
      </c>
      <c r="K223" s="13" t="s">
        <v>281</v>
      </c>
      <c r="L223" s="167">
        <v>1215.9476999999999</v>
      </c>
      <c r="M223" s="159">
        <f t="shared" si="32"/>
        <v>50.391533360961454</v>
      </c>
      <c r="N223" s="3" t="s">
        <v>474</v>
      </c>
      <c r="O223" s="3" t="s">
        <v>466</v>
      </c>
      <c r="P223" s="4">
        <v>2374.8000000000002</v>
      </c>
      <c r="Q223" s="5">
        <f t="shared" si="33"/>
        <v>38.199999999999818</v>
      </c>
      <c r="R223" s="5"/>
    </row>
    <row r="224" spans="1:18" x14ac:dyDescent="0.25">
      <c r="A224" s="3">
        <v>215</v>
      </c>
      <c r="B224" s="167">
        <v>11201</v>
      </c>
      <c r="C224" s="348" t="s">
        <v>507</v>
      </c>
      <c r="D224" s="330" t="s">
        <v>507</v>
      </c>
      <c r="E224" s="331" t="s">
        <v>507</v>
      </c>
      <c r="F224" s="306"/>
      <c r="G224" s="25" t="str">
        <f t="shared" si="35"/>
        <v/>
      </c>
      <c r="H224" s="351" t="str">
        <f t="shared" si="37"/>
        <v>medium-sized</v>
      </c>
      <c r="I224" s="25" t="str">
        <f t="shared" si="36"/>
        <v/>
      </c>
      <c r="J224" s="25" t="s">
        <v>10</v>
      </c>
      <c r="K224" s="25" t="s">
        <v>37</v>
      </c>
      <c r="L224" s="171">
        <v>3402</v>
      </c>
      <c r="M224" s="159">
        <f t="shared" si="32"/>
        <v>30.372288188554592</v>
      </c>
      <c r="N224" s="3" t="s">
        <v>478</v>
      </c>
      <c r="O224" s="3" t="s">
        <v>461</v>
      </c>
      <c r="P224" s="4">
        <v>11000.8</v>
      </c>
      <c r="Q224" s="5">
        <f t="shared" si="33"/>
        <v>200.20000000000073</v>
      </c>
      <c r="R224" s="5"/>
    </row>
    <row r="225" spans="1:18" x14ac:dyDescent="0.25">
      <c r="A225" s="3">
        <v>216</v>
      </c>
      <c r="B225" s="167">
        <v>17234</v>
      </c>
      <c r="C225" s="319" t="s">
        <v>287</v>
      </c>
      <c r="D225" s="319" t="s">
        <v>287</v>
      </c>
      <c r="E225" s="13"/>
      <c r="F225" s="13"/>
      <c r="G225" s="13"/>
      <c r="H225" s="346" t="str">
        <f t="shared" si="37"/>
        <v>medium-sized</v>
      </c>
      <c r="I225" s="13"/>
      <c r="J225" s="13" t="s">
        <v>4</v>
      </c>
      <c r="K225" s="13" t="s">
        <v>288</v>
      </c>
      <c r="L225" s="316">
        <v>3369</v>
      </c>
      <c r="M225" s="159">
        <f t="shared" si="32"/>
        <v>19.548566786584658</v>
      </c>
      <c r="N225" s="3" t="s">
        <v>478</v>
      </c>
      <c r="O225" s="3" t="s">
        <v>462</v>
      </c>
      <c r="P225" s="313">
        <v>13917.5</v>
      </c>
      <c r="Q225" s="5">
        <f t="shared" si="33"/>
        <v>3316.5</v>
      </c>
      <c r="R225" s="5"/>
    </row>
    <row r="226" spans="1:18" x14ac:dyDescent="0.25">
      <c r="A226" s="3">
        <v>217</v>
      </c>
      <c r="B226" s="167">
        <v>55593</v>
      </c>
      <c r="C226" s="303" t="s">
        <v>289</v>
      </c>
      <c r="D226" s="303" t="s">
        <v>289</v>
      </c>
      <c r="E226" s="303"/>
      <c r="F226" s="303"/>
      <c r="G226" s="13"/>
      <c r="H226" s="346" t="str">
        <f t="shared" si="37"/>
        <v>medium-sized</v>
      </c>
      <c r="I226" s="13"/>
      <c r="J226" s="13" t="s">
        <v>21</v>
      </c>
      <c r="K226" s="13" t="s">
        <v>22</v>
      </c>
      <c r="L226" s="167">
        <v>3708</v>
      </c>
      <c r="M226" s="159">
        <f t="shared" si="32"/>
        <v>6.6699044843775299</v>
      </c>
      <c r="N226" s="3" t="s">
        <v>472</v>
      </c>
      <c r="O226" s="3" t="s">
        <v>457</v>
      </c>
      <c r="P226" s="4">
        <v>19539.099999999999</v>
      </c>
      <c r="Q226" s="5">
        <f t="shared" si="33"/>
        <v>36053.9</v>
      </c>
      <c r="R226" s="5"/>
    </row>
    <row r="227" spans="1:18" ht="30" x14ac:dyDescent="0.25">
      <c r="A227" s="3">
        <v>218</v>
      </c>
      <c r="B227" s="167">
        <v>8487</v>
      </c>
      <c r="C227" s="338" t="s">
        <v>290</v>
      </c>
      <c r="D227" s="337" t="s">
        <v>290</v>
      </c>
      <c r="E227" s="16" t="s">
        <v>501</v>
      </c>
      <c r="F227" s="16"/>
      <c r="G227" s="13"/>
      <c r="H227" s="351" t="str">
        <f t="shared" si="37"/>
        <v>medium-sized</v>
      </c>
      <c r="I227" s="13"/>
      <c r="J227" s="24" t="s">
        <v>21</v>
      </c>
      <c r="K227" s="13" t="s">
        <v>52</v>
      </c>
      <c r="L227" s="336">
        <v>4209</v>
      </c>
      <c r="M227" s="159">
        <f t="shared" si="32"/>
        <v>49.59349593495935</v>
      </c>
      <c r="N227" s="3" t="s">
        <v>474</v>
      </c>
      <c r="O227" s="3" t="s">
        <v>464</v>
      </c>
      <c r="P227" s="4">
        <v>8099</v>
      </c>
      <c r="Q227" s="5">
        <f t="shared" si="33"/>
        <v>388</v>
      </c>
      <c r="R227" s="5"/>
    </row>
    <row r="228" spans="1:18" ht="30" x14ac:dyDescent="0.25">
      <c r="A228" s="3">
        <v>219</v>
      </c>
      <c r="B228" s="167">
        <v>1443</v>
      </c>
      <c r="C228" s="338" t="s">
        <v>291</v>
      </c>
      <c r="D228" s="337" t="s">
        <v>291</v>
      </c>
      <c r="E228" s="16" t="s">
        <v>291</v>
      </c>
      <c r="F228" s="13"/>
      <c r="G228" s="13"/>
      <c r="H228" s="346" t="str">
        <f t="shared" si="37"/>
        <v>medium-sized</v>
      </c>
      <c r="I228" s="13"/>
      <c r="J228" s="24" t="s">
        <v>21</v>
      </c>
      <c r="K228" s="13" t="s">
        <v>52</v>
      </c>
      <c r="L228" s="339">
        <v>1055</v>
      </c>
      <c r="M228" s="159">
        <f t="shared" si="32"/>
        <v>73.111573111573108</v>
      </c>
      <c r="N228" s="3" t="s">
        <v>472</v>
      </c>
      <c r="O228" s="3" t="s">
        <v>456</v>
      </c>
      <c r="P228" s="4">
        <v>1395.6</v>
      </c>
      <c r="Q228" s="5">
        <f t="shared" si="33"/>
        <v>47.400000000000091</v>
      </c>
      <c r="R228" s="5"/>
    </row>
    <row r="229" spans="1:18" ht="19.5" customHeight="1" x14ac:dyDescent="0.25">
      <c r="A229" s="3">
        <v>220</v>
      </c>
      <c r="B229" s="166">
        <v>1462</v>
      </c>
      <c r="C229" s="158" t="s">
        <v>315</v>
      </c>
      <c r="D229" s="158" t="s">
        <v>315</v>
      </c>
      <c r="E229" s="158"/>
      <c r="F229" s="158"/>
      <c r="G229" s="158"/>
      <c r="H229" s="326"/>
      <c r="I229" s="158" t="str">
        <f>IF(L229&lt;1000,"minor","")</f>
        <v>minor</v>
      </c>
      <c r="J229" s="158" t="s">
        <v>27</v>
      </c>
      <c r="K229" s="158" t="s">
        <v>109</v>
      </c>
      <c r="L229" s="166">
        <v>593.79999999999995</v>
      </c>
      <c r="M229" s="159">
        <f t="shared" si="32"/>
        <v>40.615595075239391</v>
      </c>
      <c r="N229" s="3" t="s">
        <v>475</v>
      </c>
      <c r="O229" s="3" t="s">
        <v>463</v>
      </c>
      <c r="P229" s="4">
        <v>1251.6000000000001</v>
      </c>
      <c r="Q229" s="5">
        <f t="shared" si="33"/>
        <v>210.39999999999986</v>
      </c>
      <c r="R229" s="5"/>
    </row>
    <row r="230" spans="1:18" x14ac:dyDescent="0.25">
      <c r="A230" s="3">
        <v>221</v>
      </c>
      <c r="B230" s="166">
        <v>176</v>
      </c>
      <c r="C230" s="158" t="s">
        <v>313</v>
      </c>
      <c r="D230" s="158" t="s">
        <v>313</v>
      </c>
      <c r="E230" s="158"/>
      <c r="F230" s="158"/>
      <c r="G230" s="158"/>
      <c r="H230" s="326"/>
      <c r="I230" s="158" t="str">
        <f>IF(L230&lt;1000,"minor","")</f>
        <v>minor</v>
      </c>
      <c r="J230" s="158" t="s">
        <v>27</v>
      </c>
      <c r="K230" s="158" t="s">
        <v>109</v>
      </c>
      <c r="L230" s="166">
        <v>99.3</v>
      </c>
      <c r="M230" s="159">
        <f t="shared" si="32"/>
        <v>56.420454545454547</v>
      </c>
      <c r="N230" s="3" t="s">
        <v>476</v>
      </c>
      <c r="O230" s="3" t="s">
        <v>468</v>
      </c>
      <c r="P230" s="4">
        <v>166.2</v>
      </c>
      <c r="Q230" s="5">
        <f t="shared" si="33"/>
        <v>9.8000000000000114</v>
      </c>
      <c r="R230" s="5"/>
    </row>
    <row r="231" spans="1:18" x14ac:dyDescent="0.25">
      <c r="A231" s="3">
        <v>222</v>
      </c>
      <c r="B231" s="167">
        <v>2040</v>
      </c>
      <c r="C231" s="13" t="s">
        <v>320</v>
      </c>
      <c r="D231" s="13" t="s">
        <v>320</v>
      </c>
      <c r="E231" s="13"/>
      <c r="F231" s="13"/>
      <c r="G231" s="13"/>
      <c r="H231" s="351" t="str">
        <f>IF(L231&lt;10000,IF(L231&gt;1000,"medium-sized",""))</f>
        <v>medium-sized</v>
      </c>
      <c r="I231" s="13"/>
      <c r="J231" s="13" t="s">
        <v>4</v>
      </c>
      <c r="K231" s="13" t="s">
        <v>5</v>
      </c>
      <c r="L231" s="167">
        <v>1194</v>
      </c>
      <c r="M231" s="159">
        <f t="shared" si="32"/>
        <v>58.529411764705884</v>
      </c>
      <c r="N231" s="3" t="s">
        <v>476</v>
      </c>
      <c r="O231" s="3" t="s">
        <v>468</v>
      </c>
      <c r="P231" s="4">
        <v>1947.5</v>
      </c>
      <c r="Q231" s="5">
        <f t="shared" si="33"/>
        <v>92.5</v>
      </c>
      <c r="R231" s="5"/>
    </row>
    <row r="232" spans="1:18" x14ac:dyDescent="0.25">
      <c r="A232" s="3">
        <v>223</v>
      </c>
      <c r="B232" s="167">
        <v>6103</v>
      </c>
      <c r="C232" s="15" t="s">
        <v>322</v>
      </c>
      <c r="D232" s="15" t="s">
        <v>322</v>
      </c>
      <c r="E232" s="15"/>
      <c r="F232" s="15"/>
      <c r="G232" s="15"/>
      <c r="H232" s="351" t="str">
        <f>IF(L232&lt;10000,IF(L232&gt;1000,"medium-sized",""))</f>
        <v>medium-sized</v>
      </c>
      <c r="I232" s="15"/>
      <c r="J232" s="15" t="s">
        <v>4</v>
      </c>
      <c r="K232" s="15" t="s">
        <v>5</v>
      </c>
      <c r="L232" s="167">
        <v>2199.9</v>
      </c>
      <c r="M232" s="159">
        <f t="shared" si="32"/>
        <v>36.046206783549074</v>
      </c>
      <c r="N232" s="3" t="s">
        <v>476</v>
      </c>
      <c r="O232" s="3" t="s">
        <v>468</v>
      </c>
      <c r="P232" s="4">
        <v>5513.6</v>
      </c>
      <c r="Q232" s="5">
        <f t="shared" si="33"/>
        <v>589.39999999999964</v>
      </c>
      <c r="R232" s="5"/>
    </row>
    <row r="233" spans="1:18" ht="15.75" customHeight="1" x14ac:dyDescent="0.25">
      <c r="A233" s="3">
        <v>224</v>
      </c>
      <c r="B233" s="167">
        <v>3468</v>
      </c>
      <c r="C233" s="15" t="s">
        <v>323</v>
      </c>
      <c r="D233" s="15" t="s">
        <v>323</v>
      </c>
      <c r="E233" s="15"/>
      <c r="F233" s="15"/>
      <c r="G233" s="15"/>
      <c r="H233" s="347" t="str">
        <f>IF(L233&lt;10000,IF(L233&gt;1000,"medium-sized",""))</f>
        <v>medium-sized</v>
      </c>
      <c r="I233" s="15"/>
      <c r="J233" s="15" t="s">
        <v>4</v>
      </c>
      <c r="K233" s="15" t="s">
        <v>5</v>
      </c>
      <c r="L233" s="167">
        <v>1089</v>
      </c>
      <c r="M233" s="159">
        <f t="shared" si="32"/>
        <v>31.401384083044984</v>
      </c>
      <c r="N233" s="3" t="s">
        <v>474</v>
      </c>
      <c r="O233" s="3" t="s">
        <v>467</v>
      </c>
      <c r="P233" s="4">
        <v>3320</v>
      </c>
      <c r="Q233" s="5">
        <f t="shared" si="33"/>
        <v>148</v>
      </c>
      <c r="R233" s="5"/>
    </row>
    <row r="234" spans="1:18" ht="17.25" customHeight="1" x14ac:dyDescent="0.25">
      <c r="A234" s="3">
        <v>225</v>
      </c>
      <c r="B234" s="167">
        <v>2779</v>
      </c>
      <c r="C234" s="15" t="s">
        <v>324</v>
      </c>
      <c r="D234" s="15" t="s">
        <v>324</v>
      </c>
      <c r="E234" s="15"/>
      <c r="F234" s="15"/>
      <c r="G234" s="15"/>
      <c r="H234" s="347" t="str">
        <f>IF(L234&lt;10000,IF(L234&gt;1000,"medium-sized",""))</f>
        <v>medium-sized</v>
      </c>
      <c r="I234" s="15"/>
      <c r="J234" s="15" t="s">
        <v>4</v>
      </c>
      <c r="K234" s="15" t="s">
        <v>325</v>
      </c>
      <c r="L234" s="167">
        <v>1993</v>
      </c>
      <c r="M234" s="159">
        <f t="shared" si="32"/>
        <v>71.716444764303702</v>
      </c>
      <c r="N234" s="3" t="s">
        <v>474</v>
      </c>
      <c r="O234" s="3" t="s">
        <v>467</v>
      </c>
      <c r="P234" s="4">
        <v>2766.2</v>
      </c>
      <c r="Q234" s="5">
        <f t="shared" si="33"/>
        <v>12.800000000000182</v>
      </c>
      <c r="R234" s="5"/>
    </row>
    <row r="235" spans="1:18" x14ac:dyDescent="0.25">
      <c r="A235" s="3">
        <v>226</v>
      </c>
      <c r="B235" s="166">
        <v>1326</v>
      </c>
      <c r="C235" s="158" t="s">
        <v>326</v>
      </c>
      <c r="D235" s="158" t="s">
        <v>326</v>
      </c>
      <c r="E235" s="158"/>
      <c r="F235" s="158"/>
      <c r="G235" s="158"/>
      <c r="H235" s="326"/>
      <c r="I235" s="158" t="str">
        <f>IF(L235&lt;1000,"minor","")</f>
        <v>minor</v>
      </c>
      <c r="J235" s="158" t="s">
        <v>4</v>
      </c>
      <c r="K235" s="158" t="s">
        <v>325</v>
      </c>
      <c r="L235" s="166">
        <v>861.6</v>
      </c>
      <c r="M235" s="159">
        <f t="shared" si="32"/>
        <v>64.977375565610856</v>
      </c>
      <c r="N235" s="3" t="s">
        <v>474</v>
      </c>
      <c r="O235" s="3" t="s">
        <v>467</v>
      </c>
      <c r="P235" s="4">
        <v>1311.7</v>
      </c>
      <c r="Q235" s="5">
        <f t="shared" si="33"/>
        <v>14.299999999999955</v>
      </c>
      <c r="R235" s="5"/>
    </row>
    <row r="236" spans="1:18" x14ac:dyDescent="0.25">
      <c r="A236" s="3">
        <v>227</v>
      </c>
      <c r="B236" s="167">
        <v>2262</v>
      </c>
      <c r="C236" s="15" t="s">
        <v>327</v>
      </c>
      <c r="D236" s="15" t="s">
        <v>327</v>
      </c>
      <c r="E236" s="15"/>
      <c r="F236" s="15"/>
      <c r="G236" s="15"/>
      <c r="H236" s="347" t="str">
        <f>IF(L236&lt;10000,IF(L236&gt;1000,"medium-sized",""))</f>
        <v>medium-sized</v>
      </c>
      <c r="I236" s="15"/>
      <c r="J236" s="15" t="s">
        <v>4</v>
      </c>
      <c r="K236" s="15" t="s">
        <v>325</v>
      </c>
      <c r="L236" s="167">
        <v>1115</v>
      </c>
      <c r="M236" s="159">
        <f t="shared" si="32"/>
        <v>49.292661361626877</v>
      </c>
      <c r="N236" s="3" t="s">
        <v>476</v>
      </c>
      <c r="O236" s="3" t="s">
        <v>468</v>
      </c>
      <c r="P236" s="4">
        <v>2087.4</v>
      </c>
      <c r="Q236" s="5">
        <f t="shared" si="33"/>
        <v>174.59999999999991</v>
      </c>
      <c r="R236" s="5"/>
    </row>
    <row r="237" spans="1:18" x14ac:dyDescent="0.25">
      <c r="A237" s="3">
        <v>228</v>
      </c>
      <c r="B237" s="166">
        <v>423</v>
      </c>
      <c r="C237" s="158" t="s">
        <v>328</v>
      </c>
      <c r="D237" s="158" t="s">
        <v>328</v>
      </c>
      <c r="E237" s="158"/>
      <c r="F237" s="158"/>
      <c r="G237" s="158"/>
      <c r="H237" s="326"/>
      <c r="I237" s="158" t="str">
        <f t="shared" ref="I237:I246" si="38">IF(L237&lt;1000,"minor","")</f>
        <v>minor</v>
      </c>
      <c r="J237" s="158" t="s">
        <v>89</v>
      </c>
      <c r="K237" s="158" t="s">
        <v>340</v>
      </c>
      <c r="L237" s="166">
        <v>205.9</v>
      </c>
      <c r="M237" s="159">
        <f t="shared" ref="M237:M300" si="39">L237*100/B237</f>
        <v>48.67612293144208</v>
      </c>
      <c r="N237" s="3" t="s">
        <v>478</v>
      </c>
      <c r="O237" s="3" t="s">
        <v>461</v>
      </c>
      <c r="P237" s="4">
        <v>389.4</v>
      </c>
      <c r="Q237" s="5">
        <f t="shared" ref="Q237:Q300" si="40">B237-P237</f>
        <v>33.600000000000023</v>
      </c>
      <c r="R237" s="5"/>
    </row>
    <row r="238" spans="1:18" x14ac:dyDescent="0.25">
      <c r="A238" s="3">
        <v>229</v>
      </c>
      <c r="B238" s="166">
        <v>257</v>
      </c>
      <c r="C238" s="158" t="s">
        <v>329</v>
      </c>
      <c r="D238" s="158" t="s">
        <v>329</v>
      </c>
      <c r="E238" s="158"/>
      <c r="F238" s="158"/>
      <c r="G238" s="158"/>
      <c r="H238" s="326"/>
      <c r="I238" s="158" t="str">
        <f t="shared" si="38"/>
        <v>minor</v>
      </c>
      <c r="J238" s="158" t="s">
        <v>89</v>
      </c>
      <c r="K238" s="158" t="s">
        <v>340</v>
      </c>
      <c r="L238" s="166">
        <v>208</v>
      </c>
      <c r="M238" s="159">
        <f t="shared" si="39"/>
        <v>80.933852140077818</v>
      </c>
      <c r="N238" s="3" t="s">
        <v>478</v>
      </c>
      <c r="O238" s="3" t="s">
        <v>461</v>
      </c>
      <c r="P238" s="4">
        <v>234.5</v>
      </c>
      <c r="Q238" s="5">
        <f t="shared" si="40"/>
        <v>22.5</v>
      </c>
      <c r="R238" s="5"/>
    </row>
    <row r="239" spans="1:18" x14ac:dyDescent="0.25">
      <c r="A239" s="3">
        <v>230</v>
      </c>
      <c r="B239" s="166">
        <v>535</v>
      </c>
      <c r="C239" s="158" t="s">
        <v>330</v>
      </c>
      <c r="D239" s="158" t="s">
        <v>330</v>
      </c>
      <c r="E239" s="158"/>
      <c r="F239" s="158"/>
      <c r="G239" s="158"/>
      <c r="H239" s="326"/>
      <c r="I239" s="158" t="str">
        <f t="shared" si="38"/>
        <v>minor</v>
      </c>
      <c r="J239" s="158" t="s">
        <v>89</v>
      </c>
      <c r="K239" s="158" t="s">
        <v>340</v>
      </c>
      <c r="L239" s="166">
        <v>164.9</v>
      </c>
      <c r="M239" s="159">
        <f t="shared" si="39"/>
        <v>30.822429906542055</v>
      </c>
      <c r="N239" s="3" t="s">
        <v>478</v>
      </c>
      <c r="O239" s="3" t="s">
        <v>461</v>
      </c>
      <c r="P239" s="4">
        <v>478.8</v>
      </c>
      <c r="Q239" s="5">
        <f t="shared" si="40"/>
        <v>56.199999999999989</v>
      </c>
      <c r="R239" s="5"/>
    </row>
    <row r="240" spans="1:18" x14ac:dyDescent="0.25">
      <c r="A240" s="3">
        <v>231</v>
      </c>
      <c r="B240" s="166">
        <v>829</v>
      </c>
      <c r="C240" s="158" t="s">
        <v>331</v>
      </c>
      <c r="D240" s="158" t="s">
        <v>331</v>
      </c>
      <c r="E240" s="158"/>
      <c r="F240" s="158"/>
      <c r="G240" s="158"/>
      <c r="H240" s="326"/>
      <c r="I240" s="158" t="str">
        <f t="shared" si="38"/>
        <v>minor</v>
      </c>
      <c r="J240" s="158" t="s">
        <v>89</v>
      </c>
      <c r="K240" s="158" t="s">
        <v>340</v>
      </c>
      <c r="L240" s="166">
        <v>602.5</v>
      </c>
      <c r="M240" s="159">
        <f t="shared" si="39"/>
        <v>72.677925211097701</v>
      </c>
      <c r="N240" s="3" t="s">
        <v>478</v>
      </c>
      <c r="O240" s="3" t="s">
        <v>461</v>
      </c>
      <c r="P240" s="4">
        <v>813.4</v>
      </c>
      <c r="Q240" s="5">
        <f t="shared" si="40"/>
        <v>15.600000000000023</v>
      </c>
      <c r="R240" s="5"/>
    </row>
    <row r="241" spans="1:18" x14ac:dyDescent="0.25">
      <c r="A241" s="3">
        <v>232</v>
      </c>
      <c r="B241" s="166">
        <v>203</v>
      </c>
      <c r="C241" s="158" t="s">
        <v>332</v>
      </c>
      <c r="D241" s="158" t="s">
        <v>332</v>
      </c>
      <c r="E241" s="158"/>
      <c r="F241" s="158"/>
      <c r="G241" s="158"/>
      <c r="H241" s="326"/>
      <c r="I241" s="158" t="str">
        <f t="shared" si="38"/>
        <v>minor</v>
      </c>
      <c r="J241" s="158" t="s">
        <v>89</v>
      </c>
      <c r="K241" s="158" t="s">
        <v>340</v>
      </c>
      <c r="L241" s="166">
        <v>114.1</v>
      </c>
      <c r="M241" s="159">
        <f t="shared" si="39"/>
        <v>56.206896551724135</v>
      </c>
      <c r="N241" s="3" t="s">
        <v>478</v>
      </c>
      <c r="O241" s="3" t="s">
        <v>461</v>
      </c>
      <c r="P241" s="4">
        <v>193.7</v>
      </c>
      <c r="Q241" s="5">
        <f t="shared" si="40"/>
        <v>9.3000000000000114</v>
      </c>
      <c r="R241" s="5"/>
    </row>
    <row r="242" spans="1:18" x14ac:dyDescent="0.25">
      <c r="A242" s="3">
        <v>233</v>
      </c>
      <c r="B242" s="166">
        <v>360</v>
      </c>
      <c r="C242" s="158" t="s">
        <v>333</v>
      </c>
      <c r="D242" s="158" t="s">
        <v>333</v>
      </c>
      <c r="E242" s="158"/>
      <c r="F242" s="158"/>
      <c r="G242" s="158"/>
      <c r="H242" s="326"/>
      <c r="I242" s="158" t="str">
        <f t="shared" si="38"/>
        <v>minor</v>
      </c>
      <c r="J242" s="158" t="s">
        <v>89</v>
      </c>
      <c r="K242" s="158" t="s">
        <v>340</v>
      </c>
      <c r="L242" s="166">
        <v>181.6</v>
      </c>
      <c r="M242" s="159">
        <f t="shared" si="39"/>
        <v>50.444444444444443</v>
      </c>
      <c r="N242" s="3" t="s">
        <v>478</v>
      </c>
      <c r="O242" s="3" t="s">
        <v>461</v>
      </c>
      <c r="P242" s="4">
        <v>320.3</v>
      </c>
      <c r="Q242" s="5">
        <f t="shared" si="40"/>
        <v>39.699999999999989</v>
      </c>
      <c r="R242" s="5"/>
    </row>
    <row r="243" spans="1:18" x14ac:dyDescent="0.25">
      <c r="A243" s="3">
        <v>234</v>
      </c>
      <c r="B243" s="166">
        <v>190</v>
      </c>
      <c r="C243" s="158" t="s">
        <v>334</v>
      </c>
      <c r="D243" s="158" t="s">
        <v>334</v>
      </c>
      <c r="E243" s="158"/>
      <c r="F243" s="158"/>
      <c r="G243" s="158"/>
      <c r="H243" s="326"/>
      <c r="I243" s="158" t="str">
        <f t="shared" si="38"/>
        <v>minor</v>
      </c>
      <c r="J243" s="158" t="s">
        <v>89</v>
      </c>
      <c r="K243" s="158" t="s">
        <v>340</v>
      </c>
      <c r="L243" s="166">
        <v>61.8</v>
      </c>
      <c r="M243" s="159">
        <f t="shared" si="39"/>
        <v>32.526315789473685</v>
      </c>
      <c r="N243" s="3" t="s">
        <v>478</v>
      </c>
      <c r="O243" s="3" t="s">
        <v>461</v>
      </c>
      <c r="P243" s="4">
        <v>155.30000000000001</v>
      </c>
      <c r="Q243" s="5">
        <f t="shared" si="40"/>
        <v>34.699999999999989</v>
      </c>
      <c r="R243" s="5"/>
    </row>
    <row r="244" spans="1:18" x14ac:dyDescent="0.25">
      <c r="A244" s="3">
        <v>235</v>
      </c>
      <c r="B244" s="166">
        <v>472</v>
      </c>
      <c r="C244" s="158" t="s">
        <v>335</v>
      </c>
      <c r="D244" s="158" t="s">
        <v>335</v>
      </c>
      <c r="E244" s="158"/>
      <c r="F244" s="158"/>
      <c r="G244" s="158"/>
      <c r="H244" s="326"/>
      <c r="I244" s="158" t="str">
        <f t="shared" si="38"/>
        <v>minor</v>
      </c>
      <c r="J244" s="158" t="s">
        <v>89</v>
      </c>
      <c r="K244" s="158" t="s">
        <v>340</v>
      </c>
      <c r="L244" s="166">
        <v>107.9</v>
      </c>
      <c r="M244" s="159">
        <f t="shared" si="39"/>
        <v>22.860169491525422</v>
      </c>
      <c r="N244" s="3" t="s">
        <v>478</v>
      </c>
      <c r="O244" s="3" t="s">
        <v>461</v>
      </c>
      <c r="P244" s="4">
        <v>321.2</v>
      </c>
      <c r="Q244" s="5">
        <f t="shared" si="40"/>
        <v>150.80000000000001</v>
      </c>
      <c r="R244" s="5"/>
    </row>
    <row r="245" spans="1:18" x14ac:dyDescent="0.25">
      <c r="A245" s="3">
        <v>236</v>
      </c>
      <c r="B245" s="166">
        <v>298</v>
      </c>
      <c r="C245" s="158" t="s">
        <v>336</v>
      </c>
      <c r="D245" s="158" t="s">
        <v>336</v>
      </c>
      <c r="E245" s="158"/>
      <c r="F245" s="158"/>
      <c r="G245" s="158"/>
      <c r="H245" s="326"/>
      <c r="I245" s="158" t="str">
        <f t="shared" si="38"/>
        <v>minor</v>
      </c>
      <c r="J245" s="158" t="s">
        <v>89</v>
      </c>
      <c r="K245" s="158" t="s">
        <v>340</v>
      </c>
      <c r="L245" s="166">
        <v>222.6</v>
      </c>
      <c r="M245" s="159">
        <f t="shared" si="39"/>
        <v>74.697986577181211</v>
      </c>
      <c r="N245" s="3" t="s">
        <v>478</v>
      </c>
      <c r="O245" s="3" t="s">
        <v>461</v>
      </c>
      <c r="P245" s="4">
        <v>292.2</v>
      </c>
      <c r="Q245" s="5">
        <f t="shared" si="40"/>
        <v>5.8000000000000114</v>
      </c>
      <c r="R245" s="5"/>
    </row>
    <row r="246" spans="1:18" x14ac:dyDescent="0.25">
      <c r="A246" s="3">
        <v>237</v>
      </c>
      <c r="B246" s="166">
        <v>179</v>
      </c>
      <c r="C246" s="158" t="s">
        <v>338</v>
      </c>
      <c r="D246" s="158" t="s">
        <v>338</v>
      </c>
      <c r="E246" s="158"/>
      <c r="F246" s="158"/>
      <c r="G246" s="158"/>
      <c r="H246" s="326"/>
      <c r="I246" s="158" t="str">
        <f t="shared" si="38"/>
        <v>minor</v>
      </c>
      <c r="J246" s="158" t="s">
        <v>89</v>
      </c>
      <c r="K246" s="158" t="s">
        <v>340</v>
      </c>
      <c r="L246" s="166">
        <v>86.4</v>
      </c>
      <c r="M246" s="159">
        <f t="shared" si="39"/>
        <v>48.268156424581008</v>
      </c>
      <c r="N246" s="3" t="s">
        <v>478</v>
      </c>
      <c r="O246" s="3" t="s">
        <v>461</v>
      </c>
      <c r="P246" s="4">
        <v>137</v>
      </c>
      <c r="Q246" s="5">
        <f t="shared" si="40"/>
        <v>42</v>
      </c>
      <c r="R246" s="5"/>
    </row>
    <row r="247" spans="1:18" x14ac:dyDescent="0.25">
      <c r="A247" s="308">
        <v>238</v>
      </c>
      <c r="B247" s="313">
        <v>9782</v>
      </c>
      <c r="C247" s="322" t="s">
        <v>521</v>
      </c>
      <c r="D247" s="314" t="s">
        <v>521</v>
      </c>
      <c r="G247" s="3" t="s">
        <v>349</v>
      </c>
      <c r="L247" s="323">
        <v>4537</v>
      </c>
      <c r="M247" s="317">
        <f t="shared" si="39"/>
        <v>46.381108157840934</v>
      </c>
      <c r="P247" s="313">
        <v>6948</v>
      </c>
      <c r="Q247" s="5">
        <f t="shared" si="40"/>
        <v>2834</v>
      </c>
      <c r="R247" s="5"/>
    </row>
    <row r="248" spans="1:18" x14ac:dyDescent="0.25">
      <c r="A248" s="3">
        <v>238</v>
      </c>
      <c r="B248" s="166">
        <v>263</v>
      </c>
      <c r="C248" s="158" t="s">
        <v>337</v>
      </c>
      <c r="D248" s="158" t="s">
        <v>337</v>
      </c>
      <c r="E248" s="158"/>
      <c r="F248" s="158"/>
      <c r="G248" s="158"/>
      <c r="H248" s="326"/>
      <c r="I248" s="158" t="str">
        <f>IF(L248&lt;1000,"minor","")</f>
        <v>minor</v>
      </c>
      <c r="J248" s="158" t="s">
        <v>89</v>
      </c>
      <c r="K248" s="158" t="s">
        <v>340</v>
      </c>
      <c r="L248" s="166">
        <v>114.1</v>
      </c>
      <c r="M248" s="159">
        <f t="shared" si="39"/>
        <v>43.384030418250951</v>
      </c>
      <c r="N248" s="3" t="s">
        <v>478</v>
      </c>
      <c r="O248" s="3" t="s">
        <v>461</v>
      </c>
      <c r="P248" s="4">
        <v>195.9</v>
      </c>
      <c r="Q248" s="5">
        <f t="shared" si="40"/>
        <v>67.099999999999994</v>
      </c>
      <c r="R248" s="5"/>
    </row>
    <row r="249" spans="1:18" x14ac:dyDescent="0.25">
      <c r="A249" s="3">
        <v>239</v>
      </c>
      <c r="B249" s="166">
        <v>1184</v>
      </c>
      <c r="C249" s="158" t="s">
        <v>339</v>
      </c>
      <c r="D249" s="158" t="s">
        <v>339</v>
      </c>
      <c r="E249" s="158"/>
      <c r="F249" s="158"/>
      <c r="G249" s="158"/>
      <c r="H249" s="326"/>
      <c r="I249" s="158" t="str">
        <f>IF(L249&lt;1000,"minor","")</f>
        <v>minor</v>
      </c>
      <c r="J249" s="158" t="s">
        <v>89</v>
      </c>
      <c r="K249" s="158" t="s">
        <v>340</v>
      </c>
      <c r="L249" s="166">
        <v>509</v>
      </c>
      <c r="M249" s="159">
        <f t="shared" si="39"/>
        <v>42.989864864864863</v>
      </c>
      <c r="N249" s="3" t="s">
        <v>478</v>
      </c>
      <c r="O249" s="3" t="s">
        <v>461</v>
      </c>
      <c r="P249" s="4">
        <v>1011.9</v>
      </c>
      <c r="Q249" s="5">
        <f t="shared" si="40"/>
        <v>172.10000000000002</v>
      </c>
      <c r="R249" s="5"/>
    </row>
    <row r="250" spans="1:18" x14ac:dyDescent="0.25">
      <c r="A250" s="3">
        <v>240</v>
      </c>
      <c r="B250" s="166">
        <v>525</v>
      </c>
      <c r="C250" s="158" t="s">
        <v>346</v>
      </c>
      <c r="D250" s="158" t="s">
        <v>346</v>
      </c>
      <c r="E250" s="158" t="s">
        <v>346</v>
      </c>
      <c r="F250" s="158"/>
      <c r="G250" s="158"/>
      <c r="H250" s="326"/>
      <c r="I250" s="158" t="str">
        <f>IF(L250&lt;1000,"minor","")</f>
        <v>minor</v>
      </c>
      <c r="J250" s="158" t="s">
        <v>21</v>
      </c>
      <c r="K250" s="158" t="s">
        <v>52</v>
      </c>
      <c r="L250" s="166">
        <v>420</v>
      </c>
      <c r="M250" s="159">
        <f t="shared" si="39"/>
        <v>80</v>
      </c>
      <c r="N250" s="3" t="s">
        <v>472</v>
      </c>
      <c r="O250" s="3" t="s">
        <v>456</v>
      </c>
      <c r="P250" s="4">
        <v>503.4</v>
      </c>
      <c r="Q250" s="5">
        <f t="shared" si="40"/>
        <v>21.600000000000023</v>
      </c>
      <c r="R250" s="5"/>
    </row>
    <row r="251" spans="1:18" x14ac:dyDescent="0.25">
      <c r="A251" s="3">
        <v>241</v>
      </c>
      <c r="B251" s="166">
        <v>902</v>
      </c>
      <c r="C251" s="158" t="s">
        <v>347</v>
      </c>
      <c r="D251" s="305" t="s">
        <v>491</v>
      </c>
      <c r="E251" s="158"/>
      <c r="F251" s="158"/>
      <c r="G251" s="158"/>
      <c r="H251" s="326"/>
      <c r="I251" s="158" t="str">
        <f>IF(L251&lt;1000,"minor","")</f>
        <v>minor</v>
      </c>
      <c r="J251" s="158" t="s">
        <v>21</v>
      </c>
      <c r="K251" s="158" t="s">
        <v>52</v>
      </c>
      <c r="L251" s="166">
        <v>869</v>
      </c>
      <c r="M251" s="159">
        <f t="shared" si="39"/>
        <v>96.341463414634148</v>
      </c>
      <c r="N251" s="3" t="s">
        <v>472</v>
      </c>
      <c r="O251" s="3" t="s">
        <v>456</v>
      </c>
      <c r="P251" s="4">
        <v>902.2</v>
      </c>
      <c r="Q251" s="5">
        <f t="shared" si="40"/>
        <v>-0.20000000000004547</v>
      </c>
      <c r="R251" s="5"/>
    </row>
    <row r="252" spans="1:18" x14ac:dyDescent="0.25">
      <c r="A252" s="3">
        <v>242</v>
      </c>
      <c r="B252" s="167">
        <v>2552</v>
      </c>
      <c r="C252" s="15" t="s">
        <v>300</v>
      </c>
      <c r="D252" s="15" t="s">
        <v>300</v>
      </c>
      <c r="E252" s="15" t="s">
        <v>300</v>
      </c>
      <c r="F252" s="15"/>
      <c r="G252" s="15"/>
      <c r="H252" s="347" t="str">
        <f>IF(L252&lt;10000,IF(L252&gt;1000,"medium-sized",""))</f>
        <v>medium-sized</v>
      </c>
      <c r="I252" s="15"/>
      <c r="J252" s="13" t="s">
        <v>21</v>
      </c>
      <c r="K252" s="13" t="s">
        <v>52</v>
      </c>
      <c r="L252" s="167">
        <v>1404</v>
      </c>
      <c r="M252" s="159">
        <f t="shared" si="39"/>
        <v>55.01567398119122</v>
      </c>
      <c r="N252" s="3" t="s">
        <v>472</v>
      </c>
      <c r="O252" s="3" t="s">
        <v>456</v>
      </c>
      <c r="P252" s="4">
        <v>2035</v>
      </c>
      <c r="Q252" s="5">
        <f t="shared" si="40"/>
        <v>517</v>
      </c>
      <c r="R252" s="5"/>
    </row>
    <row r="253" spans="1:18" x14ac:dyDescent="0.25">
      <c r="A253" s="3">
        <v>243</v>
      </c>
      <c r="B253" s="167">
        <v>27643</v>
      </c>
      <c r="C253" s="318" t="s">
        <v>75</v>
      </c>
      <c r="D253" s="318" t="s">
        <v>75</v>
      </c>
      <c r="E253" s="18"/>
      <c r="F253" s="18"/>
      <c r="G253" s="13" t="str">
        <f>IF(L253&gt;10000,"mega","")</f>
        <v/>
      </c>
      <c r="H253" s="346" t="str">
        <f>IF(L253&lt;10000,IF(L253&gt;1000,"medium-sized",""))</f>
        <v>medium-sized</v>
      </c>
      <c r="I253" s="13" t="str">
        <f>IF(L253&lt;1000,"minor","")</f>
        <v/>
      </c>
      <c r="J253" s="14" t="s">
        <v>4</v>
      </c>
      <c r="K253" s="13" t="s">
        <v>76</v>
      </c>
      <c r="L253" s="316">
        <v>5791</v>
      </c>
      <c r="M253" s="159">
        <f t="shared" si="39"/>
        <v>20.949245740332092</v>
      </c>
      <c r="N253" s="3" t="s">
        <v>476</v>
      </c>
      <c r="O253" s="3" t="s">
        <v>468</v>
      </c>
      <c r="P253" s="4">
        <v>21120.100000000002</v>
      </c>
      <c r="Q253" s="5">
        <f t="shared" si="40"/>
        <v>6522.8999999999978</v>
      </c>
      <c r="R253" s="5"/>
    </row>
    <row r="254" spans="1:18" x14ac:dyDescent="0.25">
      <c r="A254" s="3">
        <v>244</v>
      </c>
      <c r="B254" s="158">
        <v>158</v>
      </c>
      <c r="C254" s="158" t="s">
        <v>380</v>
      </c>
      <c r="D254" s="158" t="s">
        <v>380</v>
      </c>
      <c r="E254" s="158"/>
      <c r="F254" s="158"/>
      <c r="G254" s="158"/>
      <c r="H254" s="326"/>
      <c r="I254" s="158" t="str">
        <f>IF(L254&lt;1000,"minor","")</f>
        <v>minor</v>
      </c>
      <c r="J254" s="158" t="s">
        <v>7</v>
      </c>
      <c r="K254" s="158" t="s">
        <v>39</v>
      </c>
      <c r="L254" s="158">
        <v>65</v>
      </c>
      <c r="M254" s="159">
        <f t="shared" si="39"/>
        <v>41.139240506329116</v>
      </c>
      <c r="N254" s="3" t="s">
        <v>478</v>
      </c>
      <c r="O254" s="3" t="s">
        <v>462</v>
      </c>
      <c r="P254" s="4">
        <v>154.6</v>
      </c>
      <c r="Q254" s="5">
        <f t="shared" si="40"/>
        <v>3.4000000000000057</v>
      </c>
      <c r="R254" s="5"/>
    </row>
    <row r="255" spans="1:18" x14ac:dyDescent="0.25">
      <c r="A255" s="3">
        <v>245</v>
      </c>
      <c r="B255" s="167">
        <v>8859</v>
      </c>
      <c r="C255" s="13" t="s">
        <v>402</v>
      </c>
      <c r="D255" s="13" t="s">
        <v>402</v>
      </c>
      <c r="E255" s="13"/>
      <c r="F255" s="13"/>
      <c r="G255" s="13"/>
      <c r="H255" s="347" t="str">
        <f>IF(L255&lt;10000,IF(L255&gt;1000,"medium-sized",""))</f>
        <v>medium-sized</v>
      </c>
      <c r="I255" s="13"/>
      <c r="J255" s="13" t="s">
        <v>4</v>
      </c>
      <c r="K255" s="13" t="s">
        <v>15</v>
      </c>
      <c r="L255" s="167">
        <v>1834</v>
      </c>
      <c r="M255" s="159">
        <f t="shared" si="39"/>
        <v>20.702110847725478</v>
      </c>
      <c r="N255" s="3" t="s">
        <v>472</v>
      </c>
      <c r="O255" s="3" t="s">
        <v>456</v>
      </c>
      <c r="P255" s="4">
        <v>7953.9</v>
      </c>
      <c r="Q255" s="5">
        <f t="shared" si="40"/>
        <v>905.10000000000036</v>
      </c>
      <c r="R255" s="5"/>
    </row>
    <row r="256" spans="1:18" x14ac:dyDescent="0.25">
      <c r="A256" s="3">
        <v>246</v>
      </c>
      <c r="B256" s="167">
        <v>1871.8</v>
      </c>
      <c r="C256" s="13" t="s">
        <v>403</v>
      </c>
      <c r="D256" s="13" t="s">
        <v>403</v>
      </c>
      <c r="E256" s="13"/>
      <c r="F256" s="13"/>
      <c r="G256" s="13"/>
      <c r="H256" s="347" t="str">
        <f>IF(L256&lt;10000,IF(L256&gt;1000,"medium-sized",""))</f>
        <v>medium-sized</v>
      </c>
      <c r="I256" s="13"/>
      <c r="J256" s="13" t="s">
        <v>4</v>
      </c>
      <c r="K256" s="13" t="s">
        <v>15</v>
      </c>
      <c r="L256" s="167">
        <v>1318</v>
      </c>
      <c r="M256" s="159">
        <f t="shared" si="39"/>
        <v>70.413505716422691</v>
      </c>
      <c r="N256" s="3" t="s">
        <v>472</v>
      </c>
      <c r="O256" s="3" t="s">
        <v>456</v>
      </c>
      <c r="P256" s="4">
        <v>1772.1</v>
      </c>
      <c r="Q256" s="5">
        <f t="shared" si="40"/>
        <v>99.700000000000045</v>
      </c>
      <c r="R256" s="5"/>
    </row>
    <row r="257" spans="1:18" x14ac:dyDescent="0.25">
      <c r="A257" s="3">
        <v>247</v>
      </c>
      <c r="B257" s="167">
        <v>4882.8</v>
      </c>
      <c r="C257" s="346" t="s">
        <v>404</v>
      </c>
      <c r="D257" s="346" t="s">
        <v>404</v>
      </c>
      <c r="E257" s="13"/>
      <c r="F257" s="13"/>
      <c r="G257" s="13"/>
      <c r="H257" s="347" t="str">
        <f>IF(L257&lt;10000,IF(L257&gt;1000,"medium-sized",""))</f>
        <v>medium-sized</v>
      </c>
      <c r="I257" s="13"/>
      <c r="J257" s="13" t="s">
        <v>4</v>
      </c>
      <c r="K257" s="13" t="s">
        <v>15</v>
      </c>
      <c r="L257" s="167">
        <f>1195+860+287</f>
        <v>2342</v>
      </c>
      <c r="M257" s="159">
        <f t="shared" si="39"/>
        <v>47.964282788563935</v>
      </c>
      <c r="N257" s="3" t="s">
        <v>472</v>
      </c>
      <c r="O257" s="3" t="s">
        <v>456</v>
      </c>
      <c r="P257" s="4">
        <v>4706.3</v>
      </c>
      <c r="Q257" s="5">
        <f t="shared" si="40"/>
        <v>176.5</v>
      </c>
      <c r="R257" s="5"/>
    </row>
    <row r="258" spans="1:18" x14ac:dyDescent="0.25">
      <c r="A258" s="3">
        <v>248</v>
      </c>
      <c r="B258" s="166">
        <v>534.23</v>
      </c>
      <c r="C258" s="158" t="s">
        <v>405</v>
      </c>
      <c r="D258" s="158" t="s">
        <v>405</v>
      </c>
      <c r="E258" s="158"/>
      <c r="F258" s="158"/>
      <c r="G258" s="158"/>
      <c r="H258" s="326"/>
      <c r="I258" s="158" t="str">
        <f t="shared" ref="I258:I274" si="41">IF(L258&lt;1000,"minor","")</f>
        <v>minor</v>
      </c>
      <c r="J258" s="158" t="s">
        <v>4</v>
      </c>
      <c r="K258" s="158" t="s">
        <v>15</v>
      </c>
      <c r="L258" s="166">
        <v>277</v>
      </c>
      <c r="M258" s="159">
        <f t="shared" si="39"/>
        <v>51.85032663833929</v>
      </c>
      <c r="N258" s="3" t="s">
        <v>472</v>
      </c>
      <c r="O258" s="3" t="s">
        <v>456</v>
      </c>
      <c r="P258" s="4">
        <v>503.5</v>
      </c>
      <c r="Q258" s="5">
        <f t="shared" si="40"/>
        <v>30.730000000000018</v>
      </c>
      <c r="R258" s="5"/>
    </row>
    <row r="259" spans="1:18" x14ac:dyDescent="0.25">
      <c r="A259" s="3">
        <v>249</v>
      </c>
      <c r="B259" s="166">
        <v>147.74</v>
      </c>
      <c r="C259" s="158" t="s">
        <v>406</v>
      </c>
      <c r="D259" s="158" t="s">
        <v>406</v>
      </c>
      <c r="E259" s="158"/>
      <c r="F259" s="158"/>
      <c r="G259" s="158"/>
      <c r="H259" s="326"/>
      <c r="I259" s="158" t="str">
        <f t="shared" si="41"/>
        <v>minor</v>
      </c>
      <c r="J259" s="158" t="s">
        <v>4</v>
      </c>
      <c r="K259" s="158" t="s">
        <v>15</v>
      </c>
      <c r="L259" s="166">
        <v>71</v>
      </c>
      <c r="M259" s="159">
        <f t="shared" si="39"/>
        <v>48.057398131853255</v>
      </c>
      <c r="N259" s="3" t="s">
        <v>472</v>
      </c>
      <c r="O259" s="3" t="s">
        <v>456</v>
      </c>
      <c r="P259" s="4">
        <v>141.30000000000001</v>
      </c>
      <c r="Q259" s="5">
        <f t="shared" si="40"/>
        <v>6.4399999999999977</v>
      </c>
      <c r="R259" s="5"/>
    </row>
    <row r="260" spans="1:18" x14ac:dyDescent="0.25">
      <c r="A260" s="3">
        <v>250</v>
      </c>
      <c r="B260" s="166">
        <v>286.14</v>
      </c>
      <c r="C260" s="158" t="s">
        <v>407</v>
      </c>
      <c r="D260" s="158" t="s">
        <v>407</v>
      </c>
      <c r="E260" s="158"/>
      <c r="F260" s="158"/>
      <c r="G260" s="158"/>
      <c r="H260" s="326"/>
      <c r="I260" s="158" t="str">
        <f t="shared" si="41"/>
        <v>minor</v>
      </c>
      <c r="J260" s="158" t="s">
        <v>4</v>
      </c>
      <c r="K260" s="158" t="s">
        <v>15</v>
      </c>
      <c r="L260" s="166">
        <v>121</v>
      </c>
      <c r="M260" s="159">
        <f t="shared" si="39"/>
        <v>42.286992381351787</v>
      </c>
      <c r="N260" s="3" t="s">
        <v>472</v>
      </c>
      <c r="O260" s="3" t="s">
        <v>456</v>
      </c>
      <c r="P260" s="4">
        <v>238.1</v>
      </c>
      <c r="Q260" s="5">
        <f t="shared" si="40"/>
        <v>48.039999999999992</v>
      </c>
      <c r="R260" s="5"/>
    </row>
    <row r="261" spans="1:18" x14ac:dyDescent="0.25">
      <c r="A261" s="3">
        <v>251</v>
      </c>
      <c r="B261" s="166">
        <v>120.73</v>
      </c>
      <c r="C261" s="158" t="s">
        <v>408</v>
      </c>
      <c r="D261" s="158" t="s">
        <v>408</v>
      </c>
      <c r="E261" s="158"/>
      <c r="F261" s="158"/>
      <c r="G261" s="158"/>
      <c r="H261" s="326"/>
      <c r="I261" s="158" t="str">
        <f t="shared" si="41"/>
        <v>minor</v>
      </c>
      <c r="J261" s="158" t="s">
        <v>4</v>
      </c>
      <c r="K261" s="158" t="s">
        <v>15</v>
      </c>
      <c r="L261" s="166">
        <v>56</v>
      </c>
      <c r="M261" s="159">
        <f t="shared" si="39"/>
        <v>46.384494326182391</v>
      </c>
      <c r="N261" s="3" t="s">
        <v>472</v>
      </c>
      <c r="O261" s="3" t="s">
        <v>456</v>
      </c>
      <c r="P261" s="4">
        <v>115.4</v>
      </c>
      <c r="Q261" s="5">
        <f t="shared" si="40"/>
        <v>5.3299999999999983</v>
      </c>
      <c r="R261" s="5"/>
    </row>
    <row r="262" spans="1:18" x14ac:dyDescent="0.25">
      <c r="A262" s="3">
        <v>252</v>
      </c>
      <c r="B262" s="166">
        <v>48.109000000000002</v>
      </c>
      <c r="C262" s="158" t="s">
        <v>409</v>
      </c>
      <c r="D262" s="158" t="s">
        <v>409</v>
      </c>
      <c r="E262" s="158"/>
      <c r="F262" s="158"/>
      <c r="G262" s="158"/>
      <c r="H262" s="326"/>
      <c r="I262" s="158" t="str">
        <f t="shared" si="41"/>
        <v>minor</v>
      </c>
      <c r="J262" s="158" t="s">
        <v>4</v>
      </c>
      <c r="K262" s="158" t="s">
        <v>15</v>
      </c>
      <c r="L262" s="166">
        <v>26</v>
      </c>
      <c r="M262" s="159">
        <f t="shared" si="39"/>
        <v>54.043941881976345</v>
      </c>
      <c r="N262" s="3" t="s">
        <v>472</v>
      </c>
      <c r="O262" s="3" t="s">
        <v>456</v>
      </c>
      <c r="P262" s="4">
        <v>45.2</v>
      </c>
      <c r="Q262" s="5">
        <f t="shared" si="40"/>
        <v>2.9089999999999989</v>
      </c>
      <c r="R262" s="5"/>
    </row>
    <row r="263" spans="1:18" x14ac:dyDescent="0.25">
      <c r="A263" s="3">
        <v>253</v>
      </c>
      <c r="B263" s="166">
        <v>130.94</v>
      </c>
      <c r="C263" s="158" t="s">
        <v>410</v>
      </c>
      <c r="D263" s="158" t="s">
        <v>410</v>
      </c>
      <c r="E263" s="158"/>
      <c r="F263" s="158"/>
      <c r="G263" s="158"/>
      <c r="H263" s="326"/>
      <c r="I263" s="158" t="str">
        <f t="shared" si="41"/>
        <v>minor</v>
      </c>
      <c r="J263" s="158" t="s">
        <v>4</v>
      </c>
      <c r="K263" s="158" t="s">
        <v>15</v>
      </c>
      <c r="L263" s="166">
        <v>90</v>
      </c>
      <c r="M263" s="159">
        <f t="shared" si="39"/>
        <v>68.733771192912783</v>
      </c>
      <c r="N263" s="3" t="s">
        <v>472</v>
      </c>
      <c r="O263" s="3" t="s">
        <v>456</v>
      </c>
      <c r="P263" s="4">
        <v>129</v>
      </c>
      <c r="Q263" s="5">
        <f t="shared" si="40"/>
        <v>1.9399999999999977</v>
      </c>
      <c r="R263" s="5"/>
    </row>
    <row r="264" spans="1:18" x14ac:dyDescent="0.25">
      <c r="A264" s="3">
        <v>254</v>
      </c>
      <c r="B264" s="166">
        <v>337.01</v>
      </c>
      <c r="C264" s="158" t="s">
        <v>411</v>
      </c>
      <c r="D264" s="158" t="s">
        <v>411</v>
      </c>
      <c r="E264" s="158"/>
      <c r="F264" s="158"/>
      <c r="G264" s="158"/>
      <c r="H264" s="326"/>
      <c r="I264" s="158" t="str">
        <f t="shared" si="41"/>
        <v>minor</v>
      </c>
      <c r="J264" s="158" t="s">
        <v>4</v>
      </c>
      <c r="K264" s="158" t="s">
        <v>15</v>
      </c>
      <c r="L264" s="166">
        <v>229</v>
      </c>
      <c r="M264" s="159">
        <f t="shared" si="39"/>
        <v>67.950505919705648</v>
      </c>
      <c r="N264" s="3" t="s">
        <v>472</v>
      </c>
      <c r="O264" s="3" t="s">
        <v>456</v>
      </c>
      <c r="P264" s="4">
        <v>319.2</v>
      </c>
      <c r="Q264" s="5">
        <f t="shared" si="40"/>
        <v>17.810000000000002</v>
      </c>
      <c r="R264" s="5"/>
    </row>
    <row r="265" spans="1:18" x14ac:dyDescent="0.25">
      <c r="A265" s="3">
        <v>255</v>
      </c>
      <c r="B265" s="166">
        <v>2847.1</v>
      </c>
      <c r="C265" s="158" t="s">
        <v>412</v>
      </c>
      <c r="D265" s="158"/>
      <c r="E265" s="158"/>
      <c r="F265" s="158"/>
      <c r="G265" s="158"/>
      <c r="H265" s="326"/>
      <c r="I265" s="158" t="str">
        <f t="shared" si="41"/>
        <v>minor</v>
      </c>
      <c r="J265" s="158" t="s">
        <v>4</v>
      </c>
      <c r="K265" s="158" t="s">
        <v>15</v>
      </c>
      <c r="L265" s="166">
        <v>22</v>
      </c>
      <c r="M265" s="159">
        <f t="shared" si="39"/>
        <v>0.77271609708124056</v>
      </c>
      <c r="N265" s="3" t="s">
        <v>472</v>
      </c>
      <c r="O265" s="3" t="s">
        <v>456</v>
      </c>
      <c r="P265" s="4">
        <v>164.3</v>
      </c>
      <c r="Q265" s="5">
        <f t="shared" si="40"/>
        <v>2682.7999999999997</v>
      </c>
      <c r="R265" s="5"/>
    </row>
    <row r="266" spans="1:18" s="3" customFormat="1" x14ac:dyDescent="0.25">
      <c r="A266" s="3">
        <v>256</v>
      </c>
      <c r="B266" s="166">
        <v>1061.5999999999999</v>
      </c>
      <c r="C266" s="158" t="s">
        <v>413</v>
      </c>
      <c r="D266" s="158" t="s">
        <v>413</v>
      </c>
      <c r="E266" s="158"/>
      <c r="F266" s="158"/>
      <c r="G266" s="158"/>
      <c r="H266" s="326"/>
      <c r="I266" s="158" t="str">
        <f t="shared" si="41"/>
        <v>minor</v>
      </c>
      <c r="J266" s="158" t="s">
        <v>4</v>
      </c>
      <c r="K266" s="158" t="s">
        <v>15</v>
      </c>
      <c r="L266" s="166">
        <v>117</v>
      </c>
      <c r="M266" s="159">
        <f t="shared" si="39"/>
        <v>11.021100226073852</v>
      </c>
      <c r="N266" s="3" t="s">
        <v>472</v>
      </c>
      <c r="O266" s="3" t="s">
        <v>456</v>
      </c>
      <c r="P266" s="4">
        <v>816.4</v>
      </c>
      <c r="Q266" s="5">
        <f t="shared" si="40"/>
        <v>245.19999999999993</v>
      </c>
      <c r="R266" s="4"/>
    </row>
    <row r="267" spans="1:18" x14ac:dyDescent="0.25">
      <c r="A267" s="3">
        <v>257</v>
      </c>
      <c r="B267" s="166">
        <v>373.59</v>
      </c>
      <c r="C267" s="158" t="s">
        <v>414</v>
      </c>
      <c r="D267" s="158" t="s">
        <v>414</v>
      </c>
      <c r="E267" s="158"/>
      <c r="F267" s="158"/>
      <c r="G267" s="158"/>
      <c r="H267" s="326"/>
      <c r="I267" s="158" t="str">
        <f t="shared" si="41"/>
        <v>minor</v>
      </c>
      <c r="J267" s="158" t="s">
        <v>4</v>
      </c>
      <c r="K267" s="158" t="s">
        <v>15</v>
      </c>
      <c r="L267" s="166">
        <v>99</v>
      </c>
      <c r="M267" s="159">
        <f t="shared" si="39"/>
        <v>26.499638641291256</v>
      </c>
      <c r="N267" s="3" t="s">
        <v>472</v>
      </c>
      <c r="O267" s="3" t="s">
        <v>456</v>
      </c>
      <c r="P267" s="4">
        <v>263</v>
      </c>
      <c r="Q267" s="5">
        <f t="shared" si="40"/>
        <v>110.58999999999997</v>
      </c>
      <c r="R267" s="5"/>
    </row>
    <row r="268" spans="1:18" x14ac:dyDescent="0.25">
      <c r="A268" s="3">
        <v>258</v>
      </c>
      <c r="B268" s="166">
        <v>201.51</v>
      </c>
      <c r="C268" s="158" t="s">
        <v>415</v>
      </c>
      <c r="D268" s="158" t="s">
        <v>415</v>
      </c>
      <c r="E268" s="158"/>
      <c r="F268" s="158"/>
      <c r="G268" s="158"/>
      <c r="H268" s="326"/>
      <c r="I268" s="158" t="str">
        <f t="shared" si="41"/>
        <v>minor</v>
      </c>
      <c r="J268" s="158" t="s">
        <v>4</v>
      </c>
      <c r="K268" s="158" t="s">
        <v>15</v>
      </c>
      <c r="L268" s="166">
        <v>94</v>
      </c>
      <c r="M268" s="159">
        <f t="shared" si="39"/>
        <v>46.647809041734902</v>
      </c>
      <c r="N268" s="3" t="s">
        <v>472</v>
      </c>
      <c r="O268" s="3" t="s">
        <v>456</v>
      </c>
      <c r="P268" s="4">
        <v>191.9</v>
      </c>
      <c r="Q268" s="5">
        <f t="shared" si="40"/>
        <v>9.6099999999999852</v>
      </c>
      <c r="R268" s="5"/>
    </row>
    <row r="269" spans="1:18" x14ac:dyDescent="0.25">
      <c r="A269" s="3">
        <v>259</v>
      </c>
      <c r="B269" s="166">
        <v>243.55</v>
      </c>
      <c r="C269" s="158" t="s">
        <v>416</v>
      </c>
      <c r="D269" s="158" t="s">
        <v>416</v>
      </c>
      <c r="E269" s="158"/>
      <c r="F269" s="158"/>
      <c r="G269" s="158"/>
      <c r="H269" s="326"/>
      <c r="I269" s="158" t="str">
        <f t="shared" si="41"/>
        <v>minor</v>
      </c>
      <c r="J269" s="158" t="s">
        <v>4</v>
      </c>
      <c r="K269" s="158" t="s">
        <v>15</v>
      </c>
      <c r="L269" s="166">
        <v>167</v>
      </c>
      <c r="M269" s="159">
        <f t="shared" si="39"/>
        <v>68.569082323958114</v>
      </c>
      <c r="N269" s="3" t="s">
        <v>472</v>
      </c>
      <c r="O269" s="3" t="s">
        <v>456</v>
      </c>
      <c r="P269" s="4">
        <v>240.7</v>
      </c>
      <c r="Q269" s="5">
        <f t="shared" si="40"/>
        <v>2.8500000000000227</v>
      </c>
      <c r="R269" s="5"/>
    </row>
    <row r="270" spans="1:18" x14ac:dyDescent="0.25">
      <c r="A270" s="3">
        <v>260</v>
      </c>
      <c r="B270" s="166">
        <v>750.72</v>
      </c>
      <c r="C270" s="158" t="s">
        <v>417</v>
      </c>
      <c r="D270" s="158" t="s">
        <v>417</v>
      </c>
      <c r="E270" s="158"/>
      <c r="F270" s="158"/>
      <c r="G270" s="158"/>
      <c r="H270" s="326"/>
      <c r="I270" s="158" t="str">
        <f t="shared" si="41"/>
        <v>minor</v>
      </c>
      <c r="J270" s="158" t="s">
        <v>4</v>
      </c>
      <c r="K270" s="158" t="s">
        <v>15</v>
      </c>
      <c r="L270" s="166">
        <v>296</v>
      </c>
      <c r="M270" s="159">
        <f t="shared" si="39"/>
        <v>39.428815004262574</v>
      </c>
      <c r="N270" s="3" t="s">
        <v>472</v>
      </c>
      <c r="O270" s="3" t="s">
        <v>456</v>
      </c>
      <c r="P270" s="4">
        <v>672.6</v>
      </c>
      <c r="Q270" s="5">
        <f t="shared" si="40"/>
        <v>78.12</v>
      </c>
      <c r="R270" s="5"/>
    </row>
    <row r="271" spans="1:18" x14ac:dyDescent="0.25">
      <c r="A271" s="3">
        <v>261</v>
      </c>
      <c r="B271" s="166">
        <v>2034.3</v>
      </c>
      <c r="C271" s="158" t="s">
        <v>418</v>
      </c>
      <c r="D271" s="158" t="s">
        <v>418</v>
      </c>
      <c r="E271" s="158"/>
      <c r="F271" s="158"/>
      <c r="G271" s="158"/>
      <c r="H271" s="326"/>
      <c r="I271" s="158" t="str">
        <f t="shared" si="41"/>
        <v>minor</v>
      </c>
      <c r="J271" s="158" t="s">
        <v>4</v>
      </c>
      <c r="K271" s="158" t="s">
        <v>15</v>
      </c>
      <c r="L271" s="166">
        <v>71</v>
      </c>
      <c r="M271" s="159">
        <f t="shared" si="39"/>
        <v>3.4901440298874307</v>
      </c>
      <c r="N271" s="3" t="s">
        <v>472</v>
      </c>
      <c r="O271" s="3" t="s">
        <v>456</v>
      </c>
      <c r="P271" s="4">
        <v>1696.5</v>
      </c>
      <c r="Q271" s="5">
        <f t="shared" si="40"/>
        <v>337.79999999999995</v>
      </c>
      <c r="R271" s="5"/>
    </row>
    <row r="272" spans="1:18" x14ac:dyDescent="0.25">
      <c r="A272" s="3">
        <v>262</v>
      </c>
      <c r="B272" s="166">
        <v>1038</v>
      </c>
      <c r="C272" s="158" t="s">
        <v>419</v>
      </c>
      <c r="D272" s="158" t="s">
        <v>419</v>
      </c>
      <c r="E272" s="158"/>
      <c r="F272" s="158"/>
      <c r="G272" s="158"/>
      <c r="H272" s="326"/>
      <c r="I272" s="158" t="str">
        <f t="shared" si="41"/>
        <v>minor</v>
      </c>
      <c r="J272" s="158" t="s">
        <v>4</v>
      </c>
      <c r="K272" s="158" t="s">
        <v>15</v>
      </c>
      <c r="L272" s="166">
        <f>533+47</f>
        <v>580</v>
      </c>
      <c r="M272" s="159">
        <f t="shared" si="39"/>
        <v>55.876685934489402</v>
      </c>
      <c r="N272" s="3" t="s">
        <v>472</v>
      </c>
      <c r="O272" s="3" t="s">
        <v>456</v>
      </c>
      <c r="P272" s="4">
        <v>1000.6</v>
      </c>
      <c r="Q272" s="5">
        <f t="shared" si="40"/>
        <v>37.399999999999977</v>
      </c>
      <c r="R272" s="5"/>
    </row>
    <row r="273" spans="1:18" x14ac:dyDescent="0.25">
      <c r="A273" s="3">
        <v>263</v>
      </c>
      <c r="B273" s="166">
        <v>356.08</v>
      </c>
      <c r="C273" s="158" t="s">
        <v>420</v>
      </c>
      <c r="D273" s="158" t="s">
        <v>420</v>
      </c>
      <c r="E273" s="158"/>
      <c r="F273" s="158"/>
      <c r="G273" s="158"/>
      <c r="H273" s="326"/>
      <c r="I273" s="158" t="str">
        <f t="shared" si="41"/>
        <v>minor</v>
      </c>
      <c r="J273" s="158" t="s">
        <v>4</v>
      </c>
      <c r="K273" s="158" t="s">
        <v>15</v>
      </c>
      <c r="L273" s="166">
        <f>85+29+8+39</f>
        <v>161</v>
      </c>
      <c r="M273" s="159">
        <f t="shared" si="39"/>
        <v>45.214558526173896</v>
      </c>
      <c r="N273" s="3" t="s">
        <v>472</v>
      </c>
      <c r="O273" s="3" t="s">
        <v>456</v>
      </c>
      <c r="P273" s="4">
        <v>341</v>
      </c>
      <c r="Q273" s="5">
        <f t="shared" si="40"/>
        <v>15.079999999999984</v>
      </c>
      <c r="R273" s="5"/>
    </row>
    <row r="274" spans="1:18" x14ac:dyDescent="0.25">
      <c r="A274" s="3">
        <v>264</v>
      </c>
      <c r="B274" s="166">
        <v>212.9</v>
      </c>
      <c r="C274" s="158" t="s">
        <v>421</v>
      </c>
      <c r="D274" s="158" t="s">
        <v>421</v>
      </c>
      <c r="E274" s="158"/>
      <c r="F274" s="158"/>
      <c r="G274" s="158"/>
      <c r="H274" s="326"/>
      <c r="I274" s="158" t="str">
        <f t="shared" si="41"/>
        <v>minor</v>
      </c>
      <c r="J274" s="158" t="s">
        <v>4</v>
      </c>
      <c r="K274" s="158" t="s">
        <v>15</v>
      </c>
      <c r="L274" s="166">
        <v>141</v>
      </c>
      <c r="M274" s="159">
        <f t="shared" si="39"/>
        <v>66.228276186002816</v>
      </c>
      <c r="N274" s="3" t="s">
        <v>472</v>
      </c>
      <c r="O274" s="3" t="s">
        <v>456</v>
      </c>
      <c r="P274" s="4">
        <v>210.8</v>
      </c>
      <c r="Q274" s="5">
        <f t="shared" si="40"/>
        <v>2.0999999999999943</v>
      </c>
      <c r="R274" s="5"/>
    </row>
    <row r="275" spans="1:18" x14ac:dyDescent="0.25">
      <c r="A275" s="3">
        <v>265</v>
      </c>
      <c r="B275" s="167">
        <v>2208</v>
      </c>
      <c r="C275" s="13" t="s">
        <v>422</v>
      </c>
      <c r="D275" s="13" t="s">
        <v>422</v>
      </c>
      <c r="E275" s="13"/>
      <c r="F275" s="13"/>
      <c r="G275" s="13"/>
      <c r="H275" s="347" t="str">
        <f>IF(L275&lt;10000,IF(L275&gt;1000,"medium-sized",""))</f>
        <v>medium-sized</v>
      </c>
      <c r="I275" s="13"/>
      <c r="J275" s="13" t="s">
        <v>4</v>
      </c>
      <c r="K275" s="13" t="s">
        <v>428</v>
      </c>
      <c r="L275" s="167">
        <f>31+88+76+527+811</f>
        <v>1533</v>
      </c>
      <c r="M275" s="159">
        <f t="shared" si="39"/>
        <v>69.429347826086953</v>
      </c>
      <c r="N275" s="3" t="s">
        <v>473</v>
      </c>
      <c r="O275" s="3" t="s">
        <v>460</v>
      </c>
      <c r="P275" s="4">
        <v>2166.3000000000002</v>
      </c>
      <c r="Q275" s="5">
        <f t="shared" si="40"/>
        <v>41.699999999999818</v>
      </c>
      <c r="R275" s="5"/>
    </row>
    <row r="276" spans="1:18" x14ac:dyDescent="0.25">
      <c r="A276" s="3">
        <v>266</v>
      </c>
      <c r="B276" s="166">
        <v>1299</v>
      </c>
      <c r="C276" s="158" t="s">
        <v>423</v>
      </c>
      <c r="D276" s="158" t="s">
        <v>423</v>
      </c>
      <c r="E276" s="158"/>
      <c r="F276" s="158"/>
      <c r="G276" s="158"/>
      <c r="H276" s="326"/>
      <c r="I276" s="158" t="str">
        <f>IF(L276&lt;1000,"minor","")</f>
        <v>minor</v>
      </c>
      <c r="J276" s="158" t="s">
        <v>4</v>
      </c>
      <c r="K276" s="158" t="s">
        <v>429</v>
      </c>
      <c r="L276" s="166">
        <f>193+669+13</f>
        <v>875</v>
      </c>
      <c r="M276" s="159">
        <f t="shared" si="39"/>
        <v>67.359507313317934</v>
      </c>
      <c r="N276" s="3" t="s">
        <v>478</v>
      </c>
      <c r="O276" s="3" t="s">
        <v>461</v>
      </c>
      <c r="P276" s="4">
        <v>1269.7</v>
      </c>
      <c r="Q276" s="5">
        <f t="shared" si="40"/>
        <v>29.299999999999955</v>
      </c>
      <c r="R276" s="5"/>
    </row>
    <row r="277" spans="1:18" x14ac:dyDescent="0.25">
      <c r="A277" s="3">
        <v>267</v>
      </c>
      <c r="B277" s="166">
        <v>1630</v>
      </c>
      <c r="C277" s="158" t="s">
        <v>424</v>
      </c>
      <c r="D277" s="158" t="s">
        <v>424</v>
      </c>
      <c r="E277" s="158"/>
      <c r="F277" s="158"/>
      <c r="G277" s="158"/>
      <c r="H277" s="326"/>
      <c r="I277" s="158" t="str">
        <f>IF(L277&lt;1000,"minor","")</f>
        <v>minor</v>
      </c>
      <c r="J277" s="158" t="s">
        <v>4</v>
      </c>
      <c r="K277" s="158" t="s">
        <v>430</v>
      </c>
      <c r="L277" s="166">
        <f>41+15+612+2</f>
        <v>670</v>
      </c>
      <c r="M277" s="159">
        <f t="shared" si="39"/>
        <v>41.104294478527606</v>
      </c>
      <c r="N277" s="3" t="s">
        <v>478</v>
      </c>
      <c r="O277" s="3" t="s">
        <v>461</v>
      </c>
      <c r="P277" s="4">
        <v>1537.7</v>
      </c>
      <c r="Q277" s="5">
        <f t="shared" si="40"/>
        <v>92.299999999999955</v>
      </c>
      <c r="R277" s="5"/>
    </row>
    <row r="278" spans="1:18" x14ac:dyDescent="0.25">
      <c r="A278" s="3">
        <v>268</v>
      </c>
      <c r="B278" s="167">
        <v>4805</v>
      </c>
      <c r="C278" s="346" t="s">
        <v>425</v>
      </c>
      <c r="D278" s="346" t="s">
        <v>425</v>
      </c>
      <c r="E278" s="13"/>
      <c r="F278" s="13"/>
      <c r="G278" s="13"/>
      <c r="H278" s="347" t="str">
        <f>IF(L278&lt;10000,IF(L278&gt;1000,"medium-sized",""))</f>
        <v>medium-sized</v>
      </c>
      <c r="I278" s="13"/>
      <c r="J278" s="13" t="s">
        <v>4</v>
      </c>
      <c r="K278" s="13" t="s">
        <v>430</v>
      </c>
      <c r="L278" s="167">
        <v>1740</v>
      </c>
      <c r="M278" s="159">
        <f t="shared" si="39"/>
        <v>36.212278876170657</v>
      </c>
      <c r="N278" s="3" t="s">
        <v>478</v>
      </c>
      <c r="O278" s="3" t="s">
        <v>461</v>
      </c>
      <c r="P278" s="4">
        <v>4302.6000000000004</v>
      </c>
      <c r="Q278" s="5">
        <f t="shared" si="40"/>
        <v>502.39999999999964</v>
      </c>
      <c r="R278" s="5"/>
    </row>
    <row r="279" spans="1:18" x14ac:dyDescent="0.25">
      <c r="A279" s="3">
        <v>269</v>
      </c>
      <c r="B279" s="166">
        <v>1360</v>
      </c>
      <c r="C279" s="158" t="s">
        <v>426</v>
      </c>
      <c r="D279" s="158" t="s">
        <v>426</v>
      </c>
      <c r="E279" s="158"/>
      <c r="F279" s="158"/>
      <c r="G279" s="158"/>
      <c r="H279" s="326"/>
      <c r="I279" s="158" t="str">
        <f>IF(L279&lt;1000,"minor","")</f>
        <v>minor</v>
      </c>
      <c r="J279" s="158" t="s">
        <v>4</v>
      </c>
      <c r="K279" s="158" t="s">
        <v>430</v>
      </c>
      <c r="L279" s="166">
        <v>692</v>
      </c>
      <c r="M279" s="159">
        <f t="shared" si="39"/>
        <v>50.882352941176471</v>
      </c>
      <c r="N279" s="3" t="s">
        <v>478</v>
      </c>
      <c r="O279" s="3" t="s">
        <v>461</v>
      </c>
      <c r="P279" s="4">
        <v>1351.1</v>
      </c>
      <c r="Q279" s="5">
        <f t="shared" si="40"/>
        <v>8.9000000000000909</v>
      </c>
      <c r="R279" s="5"/>
    </row>
    <row r="280" spans="1:18" x14ac:dyDescent="0.25">
      <c r="A280" s="3">
        <v>270</v>
      </c>
      <c r="B280" s="166">
        <v>889</v>
      </c>
      <c r="C280" s="158" t="s">
        <v>427</v>
      </c>
      <c r="D280" s="158" t="s">
        <v>427</v>
      </c>
      <c r="E280" s="158"/>
      <c r="F280" s="158"/>
      <c r="G280" s="158"/>
      <c r="H280" s="326"/>
      <c r="I280" s="158" t="str">
        <f>IF(L280&lt;1000,"minor","")</f>
        <v>minor</v>
      </c>
      <c r="J280" s="158" t="s">
        <v>4</v>
      </c>
      <c r="K280" s="158" t="s">
        <v>430</v>
      </c>
      <c r="L280" s="166">
        <v>515</v>
      </c>
      <c r="M280" s="159">
        <f t="shared" si="39"/>
        <v>57.930258717660294</v>
      </c>
      <c r="N280" s="3" t="s">
        <v>474</v>
      </c>
      <c r="O280" s="3" t="s">
        <v>464</v>
      </c>
      <c r="P280" s="4">
        <v>845.6</v>
      </c>
      <c r="Q280" s="5">
        <f t="shared" si="40"/>
        <v>43.399999999999977</v>
      </c>
      <c r="R280" s="5"/>
    </row>
    <row r="281" spans="1:18" x14ac:dyDescent="0.25">
      <c r="A281" s="3">
        <v>271</v>
      </c>
      <c r="B281" s="167">
        <v>23506</v>
      </c>
      <c r="C281" s="13" t="s">
        <v>431</v>
      </c>
      <c r="D281" s="13" t="s">
        <v>431</v>
      </c>
      <c r="E281" s="13"/>
      <c r="F281" s="13"/>
      <c r="G281" s="13"/>
      <c r="H281" s="347" t="str">
        <f>IF(L281&lt;10000,IF(L281&gt;1000,"medium-sized",""))</f>
        <v>medium-sized</v>
      </c>
      <c r="I281" s="13"/>
      <c r="J281" s="13" t="s">
        <v>4</v>
      </c>
      <c r="K281" s="13" t="s">
        <v>46</v>
      </c>
      <c r="L281" s="316">
        <v>5214</v>
      </c>
      <c r="M281" s="159">
        <f t="shared" si="39"/>
        <v>22.181570662809495</v>
      </c>
      <c r="N281" s="3" t="s">
        <v>473</v>
      </c>
      <c r="O281" s="3" t="s">
        <v>458</v>
      </c>
      <c r="P281" s="4">
        <v>11954.3</v>
      </c>
      <c r="Q281" s="5">
        <f t="shared" si="40"/>
        <v>11551.7</v>
      </c>
      <c r="R281" s="5"/>
    </row>
    <row r="282" spans="1:18" x14ac:dyDescent="0.25">
      <c r="A282" s="3">
        <v>272</v>
      </c>
      <c r="B282" s="166">
        <v>1305</v>
      </c>
      <c r="C282" s="158" t="s">
        <v>432</v>
      </c>
      <c r="D282" s="158" t="s">
        <v>432</v>
      </c>
      <c r="E282" s="158"/>
      <c r="F282" s="158"/>
      <c r="G282" s="158"/>
      <c r="H282" s="326"/>
      <c r="I282" s="158" t="str">
        <f>IF(L282&lt;1000,"minor","")</f>
        <v>minor</v>
      </c>
      <c r="J282" s="158" t="s">
        <v>4</v>
      </c>
      <c r="K282" s="158" t="s">
        <v>15</v>
      </c>
      <c r="L282" s="166">
        <f>283+3+1</f>
        <v>287</v>
      </c>
      <c r="M282" s="159">
        <f t="shared" si="39"/>
        <v>21.992337164750957</v>
      </c>
      <c r="N282" s="3" t="s">
        <v>472</v>
      </c>
      <c r="O282" s="3" t="s">
        <v>457</v>
      </c>
      <c r="P282" s="4">
        <v>1225.2</v>
      </c>
      <c r="Q282" s="5">
        <f t="shared" si="40"/>
        <v>79.799999999999955</v>
      </c>
      <c r="R282" s="5"/>
    </row>
    <row r="283" spans="1:18" x14ac:dyDescent="0.25">
      <c r="A283" s="3">
        <v>273</v>
      </c>
      <c r="B283" s="166">
        <v>1331</v>
      </c>
      <c r="C283" s="158" t="s">
        <v>433</v>
      </c>
      <c r="D283" s="158" t="s">
        <v>433</v>
      </c>
      <c r="E283" s="158"/>
      <c r="F283" s="158"/>
      <c r="G283" s="158"/>
      <c r="H283" s="326"/>
      <c r="I283" s="158" t="str">
        <f>IF(L283&lt;1000,"minor","")</f>
        <v>minor</v>
      </c>
      <c r="J283" s="158" t="s">
        <v>4</v>
      </c>
      <c r="K283" s="158" t="s">
        <v>430</v>
      </c>
      <c r="L283" s="166">
        <v>311</v>
      </c>
      <c r="M283" s="159">
        <f t="shared" si="39"/>
        <v>23.36589030803907</v>
      </c>
      <c r="N283" s="3" t="s">
        <v>472</v>
      </c>
      <c r="O283" s="3" t="s">
        <v>457</v>
      </c>
      <c r="P283" s="4">
        <v>1327.8</v>
      </c>
      <c r="Q283" s="5">
        <f t="shared" si="40"/>
        <v>3.2000000000000455</v>
      </c>
      <c r="R283" s="5"/>
    </row>
    <row r="287" spans="1:18" x14ac:dyDescent="0.25">
      <c r="I287"/>
      <c r="P287" s="5"/>
    </row>
  </sheetData>
  <sortState xmlns:xlrd2="http://schemas.microsoft.com/office/spreadsheetml/2017/richdata2" ref="A2:Q287">
    <sortCondition ref="A1:A287"/>
  </sortState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4670-BFE1-4D94-9DFB-6E95F060337E}">
  <dimension ref="A1:E275"/>
  <sheetViews>
    <sheetView workbookViewId="0">
      <selection activeCell="C7" sqref="C7"/>
    </sheetView>
  </sheetViews>
  <sheetFormatPr defaultRowHeight="15" x14ac:dyDescent="0.25"/>
  <cols>
    <col min="1" max="1" width="7.85546875" customWidth="1"/>
    <col min="2" max="2" width="13.140625" style="157" customWidth="1"/>
    <col min="3" max="3" width="19.5703125" style="3" customWidth="1"/>
    <col min="4" max="4" width="12.42578125" style="3" customWidth="1"/>
    <col min="5" max="5" width="29.140625" style="4" customWidth="1"/>
  </cols>
  <sheetData>
    <row r="1" spans="1:5" ht="15.75" x14ac:dyDescent="0.25">
      <c r="A1" s="352" t="s">
        <v>530</v>
      </c>
      <c r="B1" s="352" t="s">
        <v>531</v>
      </c>
      <c r="C1" s="352" t="s">
        <v>532</v>
      </c>
      <c r="D1" s="352" t="s">
        <v>495</v>
      </c>
      <c r="E1" s="369" t="s">
        <v>537</v>
      </c>
    </row>
    <row r="2" spans="1:5" x14ac:dyDescent="0.25">
      <c r="A2" s="3">
        <v>172</v>
      </c>
      <c r="B2" s="166">
        <v>744</v>
      </c>
      <c r="C2" s="160" t="s">
        <v>227</v>
      </c>
      <c r="D2" s="158" t="s">
        <v>227</v>
      </c>
      <c r="E2" s="4">
        <v>514.46900000000005</v>
      </c>
    </row>
    <row r="3" spans="1:5" x14ac:dyDescent="0.25">
      <c r="A3" s="3">
        <v>267</v>
      </c>
      <c r="B3" s="166">
        <v>1630</v>
      </c>
      <c r="C3" s="160" t="s">
        <v>424</v>
      </c>
      <c r="D3" s="326" t="s">
        <v>424</v>
      </c>
      <c r="E3" s="4">
        <v>1183.6212499999999</v>
      </c>
    </row>
    <row r="4" spans="1:5" x14ac:dyDescent="0.25">
      <c r="A4" s="3">
        <v>199</v>
      </c>
      <c r="B4" s="166">
        <v>95</v>
      </c>
      <c r="C4" s="160" t="s">
        <v>260</v>
      </c>
      <c r="D4" s="158" t="s">
        <v>260</v>
      </c>
      <c r="E4" s="4">
        <v>46.704749999999997</v>
      </c>
    </row>
    <row r="5" spans="1:5" x14ac:dyDescent="0.25">
      <c r="A5" s="3">
        <v>86</v>
      </c>
      <c r="B5" s="167">
        <v>4894</v>
      </c>
      <c r="C5" s="353" t="s">
        <v>167</v>
      </c>
      <c r="D5" s="354" t="s">
        <v>167</v>
      </c>
    </row>
    <row r="6" spans="1:5" x14ac:dyDescent="0.25">
      <c r="A6" s="3">
        <v>93</v>
      </c>
      <c r="B6" s="167">
        <v>8947</v>
      </c>
      <c r="C6" s="16" t="s">
        <v>168</v>
      </c>
      <c r="D6" s="13"/>
      <c r="E6" s="4">
        <v>6214.5815499999999</v>
      </c>
    </row>
    <row r="7" spans="1:5" x14ac:dyDescent="0.25">
      <c r="A7" s="3">
        <v>173</v>
      </c>
      <c r="B7" s="166">
        <v>481</v>
      </c>
      <c r="C7" s="160" t="s">
        <v>228</v>
      </c>
      <c r="D7" s="158" t="s">
        <v>228</v>
      </c>
      <c r="E7" s="4">
        <v>368.51044999999999</v>
      </c>
    </row>
    <row r="8" spans="1:5" x14ac:dyDescent="0.25">
      <c r="A8" s="3">
        <v>76</v>
      </c>
      <c r="B8" s="167">
        <v>2819</v>
      </c>
      <c r="C8" s="16" t="s">
        <v>158</v>
      </c>
      <c r="D8" s="13" t="s">
        <v>158</v>
      </c>
    </row>
    <row r="9" spans="1:5" x14ac:dyDescent="0.25">
      <c r="A9" s="3">
        <v>245</v>
      </c>
      <c r="B9" s="167">
        <v>8859</v>
      </c>
      <c r="C9" s="16" t="s">
        <v>402</v>
      </c>
      <c r="D9" s="13" t="s">
        <v>402</v>
      </c>
    </row>
    <row r="10" spans="1:5" x14ac:dyDescent="0.25">
      <c r="A10" s="3">
        <v>101</v>
      </c>
      <c r="B10" s="166">
        <v>333</v>
      </c>
      <c r="C10" s="160" t="s">
        <v>110</v>
      </c>
      <c r="D10" s="160" t="s">
        <v>110</v>
      </c>
    </row>
    <row r="11" spans="1:5" x14ac:dyDescent="0.25">
      <c r="A11" s="3">
        <v>129</v>
      </c>
      <c r="B11" s="167">
        <v>3412</v>
      </c>
      <c r="C11" s="16" t="s">
        <v>152</v>
      </c>
      <c r="D11" s="13" t="s">
        <v>152</v>
      </c>
    </row>
    <row r="12" spans="1:5" x14ac:dyDescent="0.25">
      <c r="A12" s="3">
        <v>253</v>
      </c>
      <c r="B12" s="166">
        <v>130.94</v>
      </c>
      <c r="C12" s="160" t="s">
        <v>410</v>
      </c>
      <c r="D12" s="158" t="s">
        <v>410</v>
      </c>
    </row>
    <row r="13" spans="1:5" x14ac:dyDescent="0.25">
      <c r="A13" s="3">
        <v>194</v>
      </c>
      <c r="B13" s="166">
        <v>1267</v>
      </c>
      <c r="C13" s="160" t="s">
        <v>286</v>
      </c>
      <c r="D13" s="158" t="s">
        <v>286</v>
      </c>
      <c r="E13" s="4">
        <v>605.65229999999997</v>
      </c>
    </row>
    <row r="14" spans="1:5" x14ac:dyDescent="0.25">
      <c r="A14" s="3">
        <v>216</v>
      </c>
      <c r="B14" s="167">
        <v>17234</v>
      </c>
      <c r="C14" s="354" t="s">
        <v>287</v>
      </c>
      <c r="D14" s="354" t="s">
        <v>287</v>
      </c>
    </row>
    <row r="15" spans="1:5" x14ac:dyDescent="0.25">
      <c r="A15" s="3">
        <v>152</v>
      </c>
      <c r="B15" s="166">
        <v>383</v>
      </c>
      <c r="C15" s="160" t="s">
        <v>207</v>
      </c>
      <c r="D15" s="160" t="s">
        <v>207</v>
      </c>
    </row>
    <row r="16" spans="1:5" x14ac:dyDescent="0.25">
      <c r="A16" s="3">
        <v>46</v>
      </c>
      <c r="B16" s="166">
        <v>1823</v>
      </c>
      <c r="C16" s="162" t="s">
        <v>64</v>
      </c>
      <c r="D16" s="162" t="s">
        <v>64</v>
      </c>
      <c r="E16" s="4">
        <v>770.75220000000002</v>
      </c>
    </row>
    <row r="17" spans="1:5" x14ac:dyDescent="0.25">
      <c r="A17" s="3">
        <v>50</v>
      </c>
      <c r="B17" s="4">
        <v>60003</v>
      </c>
      <c r="C17" s="314" t="s">
        <v>525</v>
      </c>
      <c r="D17" s="314" t="s">
        <v>525</v>
      </c>
      <c r="E17" s="4">
        <v>30615.51585</v>
      </c>
    </row>
    <row r="18" spans="1:5" x14ac:dyDescent="0.25">
      <c r="A18" s="3">
        <v>69</v>
      </c>
      <c r="B18" s="167">
        <v>1856</v>
      </c>
      <c r="C18" s="16" t="s">
        <v>146</v>
      </c>
      <c r="D18" s="16" t="s">
        <v>146</v>
      </c>
    </row>
    <row r="19" spans="1:5" x14ac:dyDescent="0.25">
      <c r="A19" s="3">
        <v>263</v>
      </c>
      <c r="B19" s="166">
        <v>356.08</v>
      </c>
      <c r="C19" s="158" t="s">
        <v>420</v>
      </c>
      <c r="D19" s="158" t="s">
        <v>420</v>
      </c>
      <c r="E19" s="4">
        <v>288.74</v>
      </c>
    </row>
    <row r="20" spans="1:5" x14ac:dyDescent="0.25">
      <c r="A20" s="3">
        <v>88</v>
      </c>
      <c r="B20" s="166">
        <v>541</v>
      </c>
      <c r="C20" s="160" t="s">
        <v>148</v>
      </c>
      <c r="D20" s="160" t="s">
        <v>148</v>
      </c>
    </row>
    <row r="21" spans="1:5" x14ac:dyDescent="0.25">
      <c r="A21" s="3">
        <v>100</v>
      </c>
      <c r="B21" s="166">
        <v>544</v>
      </c>
      <c r="C21" s="160" t="s">
        <v>108</v>
      </c>
      <c r="D21" s="160" t="s">
        <v>108</v>
      </c>
      <c r="E21" s="4">
        <v>269.42189999999999</v>
      </c>
    </row>
    <row r="22" spans="1:5" x14ac:dyDescent="0.25">
      <c r="A22" s="2">
        <v>2</v>
      </c>
      <c r="B22" s="355">
        <v>724</v>
      </c>
      <c r="C22" s="160" t="s">
        <v>117</v>
      </c>
      <c r="D22" s="160" t="s">
        <v>117</v>
      </c>
    </row>
    <row r="23" spans="1:5" x14ac:dyDescent="0.25">
      <c r="A23" s="3">
        <v>104</v>
      </c>
      <c r="B23" s="166">
        <v>1148</v>
      </c>
      <c r="C23" s="160" t="s">
        <v>113</v>
      </c>
      <c r="D23" s="160" t="s">
        <v>113</v>
      </c>
      <c r="E23" s="4">
        <v>994.12220000000002</v>
      </c>
    </row>
    <row r="24" spans="1:5" x14ac:dyDescent="0.25">
      <c r="A24" s="3">
        <v>147</v>
      </c>
      <c r="B24" s="166">
        <v>203</v>
      </c>
      <c r="C24" s="160" t="s">
        <v>203</v>
      </c>
      <c r="D24" s="160" t="s">
        <v>203</v>
      </c>
      <c r="E24" s="4">
        <v>92.084400000000002</v>
      </c>
    </row>
    <row r="25" spans="1:5" x14ac:dyDescent="0.25">
      <c r="A25" s="3">
        <v>201</v>
      </c>
      <c r="B25" s="166">
        <v>522</v>
      </c>
      <c r="C25" s="158" t="s">
        <v>262</v>
      </c>
      <c r="D25" s="158" t="s">
        <v>262</v>
      </c>
      <c r="E25" s="4">
        <v>217.90135000000001</v>
      </c>
    </row>
    <row r="26" spans="1:5" x14ac:dyDescent="0.25">
      <c r="A26" s="3">
        <v>218</v>
      </c>
      <c r="B26" s="167">
        <v>8487</v>
      </c>
      <c r="C26" s="337" t="s">
        <v>290</v>
      </c>
      <c r="D26" s="338" t="s">
        <v>290</v>
      </c>
      <c r="E26" s="4">
        <v>5927.3356000000003</v>
      </c>
    </row>
    <row r="27" spans="1:5" x14ac:dyDescent="0.25">
      <c r="A27" s="3">
        <v>121</v>
      </c>
      <c r="B27" s="166">
        <v>438</v>
      </c>
      <c r="C27" s="158" t="s">
        <v>103</v>
      </c>
      <c r="D27" s="158" t="s">
        <v>103</v>
      </c>
      <c r="E27" s="4">
        <v>352.01</v>
      </c>
    </row>
    <row r="28" spans="1:5" x14ac:dyDescent="0.25">
      <c r="A28" s="3">
        <v>108</v>
      </c>
      <c r="B28" s="167">
        <v>6432</v>
      </c>
      <c r="C28" s="20" t="s">
        <v>487</v>
      </c>
      <c r="D28" s="20" t="s">
        <v>487</v>
      </c>
      <c r="E28" s="4">
        <v>3522.32645</v>
      </c>
    </row>
    <row r="29" spans="1:5" x14ac:dyDescent="0.25">
      <c r="A29" s="3">
        <v>156</v>
      </c>
      <c r="B29" s="166">
        <v>829</v>
      </c>
      <c r="C29" s="158" t="s">
        <v>211</v>
      </c>
      <c r="D29" s="158" t="s">
        <v>211</v>
      </c>
      <c r="E29" s="4">
        <v>269.27195</v>
      </c>
    </row>
    <row r="30" spans="1:5" x14ac:dyDescent="0.25">
      <c r="A30" s="3">
        <v>125</v>
      </c>
      <c r="B30" s="4">
        <v>51126</v>
      </c>
      <c r="C30" s="314" t="s">
        <v>517</v>
      </c>
      <c r="D30" s="314" t="s">
        <v>517</v>
      </c>
      <c r="E30" s="4">
        <v>24589.075150000001</v>
      </c>
    </row>
    <row r="31" spans="1:5" x14ac:dyDescent="0.25">
      <c r="A31" s="3">
        <v>18</v>
      </c>
      <c r="B31" s="167">
        <v>7136</v>
      </c>
      <c r="C31" s="17" t="s">
        <v>3</v>
      </c>
      <c r="D31" s="17" t="s">
        <v>3</v>
      </c>
      <c r="E31" s="4">
        <v>3237.2093</v>
      </c>
    </row>
    <row r="32" spans="1:5" x14ac:dyDescent="0.25">
      <c r="A32" s="3">
        <v>158</v>
      </c>
      <c r="B32" s="166">
        <v>19</v>
      </c>
      <c r="C32" s="158" t="s">
        <v>213</v>
      </c>
      <c r="D32" s="158" t="s">
        <v>213</v>
      </c>
      <c r="E32" s="4">
        <v>8.6263000000000005</v>
      </c>
    </row>
    <row r="33" spans="1:5" x14ac:dyDescent="0.25">
      <c r="A33" s="3">
        <v>65</v>
      </c>
      <c r="B33" s="166">
        <v>639</v>
      </c>
      <c r="C33" s="160" t="s">
        <v>141</v>
      </c>
      <c r="D33" s="160" t="s">
        <v>141</v>
      </c>
    </row>
    <row r="34" spans="1:5" x14ac:dyDescent="0.25">
      <c r="A34" s="3">
        <v>94</v>
      </c>
      <c r="B34" s="167">
        <v>2647</v>
      </c>
      <c r="C34" s="13" t="s">
        <v>169</v>
      </c>
      <c r="D34" s="13" t="s">
        <v>169</v>
      </c>
      <c r="E34" s="4">
        <v>1446.64185</v>
      </c>
    </row>
    <row r="35" spans="1:5" x14ac:dyDescent="0.25">
      <c r="A35" s="3">
        <v>223</v>
      </c>
      <c r="B35" s="167">
        <v>6103</v>
      </c>
      <c r="C35" s="15" t="s">
        <v>322</v>
      </c>
      <c r="D35" s="15" t="s">
        <v>322</v>
      </c>
      <c r="E35" s="4">
        <v>3523.6480499999998</v>
      </c>
    </row>
    <row r="36" spans="1:5" x14ac:dyDescent="0.25">
      <c r="A36" s="3">
        <v>59</v>
      </c>
      <c r="B36" s="4">
        <v>27754</v>
      </c>
      <c r="C36" s="333" t="s">
        <v>82</v>
      </c>
      <c r="D36" s="333" t="s">
        <v>82</v>
      </c>
      <c r="E36" s="4">
        <v>19741.3511</v>
      </c>
    </row>
    <row r="37" spans="1:5" x14ac:dyDescent="0.25">
      <c r="A37" s="3">
        <v>78</v>
      </c>
      <c r="B37" s="166">
        <v>476</v>
      </c>
      <c r="C37" s="158" t="s">
        <v>160</v>
      </c>
      <c r="D37" s="158" t="s">
        <v>160</v>
      </c>
    </row>
    <row r="38" spans="1:5" x14ac:dyDescent="0.25">
      <c r="A38" s="3">
        <v>270</v>
      </c>
      <c r="B38" s="166">
        <v>889</v>
      </c>
      <c r="C38" s="158" t="s">
        <v>427</v>
      </c>
      <c r="D38" s="158" t="s">
        <v>427</v>
      </c>
      <c r="E38" s="4">
        <v>744.30454999999995</v>
      </c>
    </row>
    <row r="39" spans="1:5" x14ac:dyDescent="0.25">
      <c r="A39" s="3">
        <v>238</v>
      </c>
      <c r="B39" s="166">
        <v>263</v>
      </c>
      <c r="C39" s="158" t="s">
        <v>337</v>
      </c>
      <c r="D39" s="158" t="s">
        <v>337</v>
      </c>
      <c r="E39" s="4">
        <v>134.57579999999999</v>
      </c>
    </row>
    <row r="40" spans="1:5" x14ac:dyDescent="0.25">
      <c r="A40" s="3">
        <v>174</v>
      </c>
      <c r="B40" s="166">
        <v>189</v>
      </c>
      <c r="C40" s="158" t="s">
        <v>232</v>
      </c>
      <c r="D40" s="158" t="s">
        <v>232</v>
      </c>
      <c r="E40" s="4">
        <v>83.842699999999994</v>
      </c>
    </row>
    <row r="41" spans="1:5" x14ac:dyDescent="0.25">
      <c r="A41" s="2">
        <v>4</v>
      </c>
      <c r="B41" s="356">
        <v>6729</v>
      </c>
      <c r="C41" s="16" t="s">
        <v>119</v>
      </c>
      <c r="D41" s="16" t="s">
        <v>119</v>
      </c>
      <c r="E41" s="4">
        <v>4646.5381500000003</v>
      </c>
    </row>
    <row r="42" spans="1:5" x14ac:dyDescent="0.25">
      <c r="A42" s="2">
        <v>215</v>
      </c>
      <c r="B42" s="356">
        <v>11201</v>
      </c>
      <c r="C42" s="357" t="s">
        <v>507</v>
      </c>
      <c r="D42" s="357" t="s">
        <v>507</v>
      </c>
      <c r="E42" s="4">
        <v>7323.7281499999999</v>
      </c>
    </row>
    <row r="43" spans="1:5" x14ac:dyDescent="0.25">
      <c r="A43" s="2">
        <v>219</v>
      </c>
      <c r="B43" s="356">
        <v>1443</v>
      </c>
      <c r="C43" s="337" t="s">
        <v>291</v>
      </c>
      <c r="D43" s="337" t="s">
        <v>291</v>
      </c>
    </row>
    <row r="44" spans="1:5" x14ac:dyDescent="0.25">
      <c r="A44" s="2">
        <v>95</v>
      </c>
      <c r="B44" s="356">
        <v>2311</v>
      </c>
      <c r="C44" s="337" t="s">
        <v>171</v>
      </c>
      <c r="D44" s="337" t="s">
        <v>171</v>
      </c>
      <c r="E44" s="4">
        <v>1808.0852</v>
      </c>
    </row>
    <row r="45" spans="1:5" x14ac:dyDescent="0.25">
      <c r="A45" s="2">
        <v>1</v>
      </c>
      <c r="B45" s="356">
        <v>1836</v>
      </c>
      <c r="C45" s="16" t="s">
        <v>116</v>
      </c>
      <c r="D45" s="16" t="s">
        <v>116</v>
      </c>
    </row>
    <row r="46" spans="1:5" x14ac:dyDescent="0.25">
      <c r="A46" s="3">
        <v>195</v>
      </c>
      <c r="B46" s="166">
        <v>228</v>
      </c>
      <c r="C46" s="158" t="s">
        <v>256</v>
      </c>
      <c r="D46" s="158" t="s">
        <v>256</v>
      </c>
      <c r="E46" s="4">
        <v>152.91505000000001</v>
      </c>
    </row>
    <row r="47" spans="1:5" x14ac:dyDescent="0.25">
      <c r="A47" s="3">
        <v>200</v>
      </c>
      <c r="B47" s="166">
        <v>180</v>
      </c>
      <c r="C47" s="158" t="s">
        <v>261</v>
      </c>
      <c r="D47" s="158" t="s">
        <v>261</v>
      </c>
      <c r="E47" s="4">
        <v>64.828199999999995</v>
      </c>
    </row>
    <row r="48" spans="1:5" x14ac:dyDescent="0.25">
      <c r="A48" s="3">
        <v>117</v>
      </c>
      <c r="B48" s="166">
        <v>323</v>
      </c>
      <c r="C48" s="158" t="s">
        <v>398</v>
      </c>
      <c r="D48" s="158" t="s">
        <v>398</v>
      </c>
      <c r="E48" s="4">
        <v>186.97165000000001</v>
      </c>
    </row>
    <row r="49" spans="1:5" x14ac:dyDescent="0.25">
      <c r="A49" s="3">
        <v>159</v>
      </c>
      <c r="B49" s="356">
        <v>2511</v>
      </c>
      <c r="C49" s="20" t="s">
        <v>99</v>
      </c>
      <c r="D49" s="20" t="s">
        <v>99</v>
      </c>
      <c r="E49" s="4">
        <v>2323.36105</v>
      </c>
    </row>
    <row r="50" spans="1:5" x14ac:dyDescent="0.25">
      <c r="A50" s="3">
        <v>98</v>
      </c>
      <c r="B50" s="356">
        <v>12290</v>
      </c>
      <c r="C50" s="358" t="s">
        <v>6</v>
      </c>
      <c r="D50" s="358" t="s">
        <v>6</v>
      </c>
      <c r="E50" s="4">
        <v>7944.2020000000002</v>
      </c>
    </row>
    <row r="51" spans="1:5" x14ac:dyDescent="0.25">
      <c r="A51" s="3">
        <v>214</v>
      </c>
      <c r="B51" s="356">
        <v>2413</v>
      </c>
      <c r="C51" s="16" t="s">
        <v>279</v>
      </c>
      <c r="D51" s="16" t="s">
        <v>279</v>
      </c>
      <c r="E51" s="4">
        <v>1553.3909000000001</v>
      </c>
    </row>
    <row r="52" spans="1:5" x14ac:dyDescent="0.25">
      <c r="A52" s="3">
        <v>113</v>
      </c>
      <c r="B52" s="356">
        <v>8858</v>
      </c>
      <c r="C52" s="20" t="s">
        <v>95</v>
      </c>
      <c r="D52" s="20" t="s">
        <v>95</v>
      </c>
      <c r="E52" s="4">
        <v>6036.3440000000001</v>
      </c>
    </row>
    <row r="53" spans="1:5" x14ac:dyDescent="0.25">
      <c r="A53" s="3">
        <v>55</v>
      </c>
      <c r="B53" s="356">
        <v>23104</v>
      </c>
      <c r="C53" s="359" t="s">
        <v>528</v>
      </c>
      <c r="D53" s="359" t="s">
        <v>528</v>
      </c>
      <c r="E53" s="4">
        <v>17898.381700000002</v>
      </c>
    </row>
    <row r="54" spans="1:5" x14ac:dyDescent="0.25">
      <c r="A54" s="3">
        <v>120</v>
      </c>
      <c r="B54" s="355">
        <v>1100</v>
      </c>
      <c r="C54" s="165" t="s">
        <v>102</v>
      </c>
      <c r="D54" s="165" t="s">
        <v>102</v>
      </c>
      <c r="E54" s="4">
        <v>989.12355000000002</v>
      </c>
    </row>
    <row r="55" spans="1:5" x14ac:dyDescent="0.25">
      <c r="A55" s="3">
        <v>177</v>
      </c>
      <c r="B55" s="166">
        <v>596</v>
      </c>
      <c r="C55" s="158" t="s">
        <v>235</v>
      </c>
      <c r="D55" s="158" t="s">
        <v>235</v>
      </c>
      <c r="E55" s="4">
        <v>563.22</v>
      </c>
    </row>
    <row r="56" spans="1:5" x14ac:dyDescent="0.25">
      <c r="A56" s="3">
        <v>175</v>
      </c>
      <c r="B56" s="166">
        <v>776</v>
      </c>
      <c r="C56" s="158" t="s">
        <v>233</v>
      </c>
      <c r="D56" s="158" t="s">
        <v>233</v>
      </c>
      <c r="E56" s="4">
        <v>635.73509999999999</v>
      </c>
    </row>
    <row r="57" spans="1:5" x14ac:dyDescent="0.25">
      <c r="A57" s="3">
        <v>19</v>
      </c>
      <c r="B57" s="167">
        <v>2377</v>
      </c>
      <c r="C57" s="17" t="s">
        <v>9</v>
      </c>
      <c r="D57" s="17" t="s">
        <v>9</v>
      </c>
      <c r="E57" s="4">
        <v>1741.4792</v>
      </c>
    </row>
    <row r="58" spans="1:5" x14ac:dyDescent="0.25">
      <c r="A58" s="3">
        <v>178</v>
      </c>
      <c r="B58" s="167">
        <v>5939</v>
      </c>
      <c r="C58" s="13" t="s">
        <v>236</v>
      </c>
      <c r="D58" s="13" t="s">
        <v>236</v>
      </c>
      <c r="E58" s="4">
        <v>2046.8297</v>
      </c>
    </row>
    <row r="59" spans="1:5" x14ac:dyDescent="0.25">
      <c r="A59" s="3">
        <v>258</v>
      </c>
      <c r="B59" s="166">
        <v>201.51</v>
      </c>
      <c r="C59" s="158" t="s">
        <v>415</v>
      </c>
      <c r="D59" s="158" t="s">
        <v>415</v>
      </c>
      <c r="E59" s="4">
        <v>128.44999999999999</v>
      </c>
    </row>
    <row r="60" spans="1:5" x14ac:dyDescent="0.25">
      <c r="A60" s="3">
        <v>62</v>
      </c>
      <c r="B60" s="167">
        <v>2327</v>
      </c>
      <c r="C60" s="16" t="s">
        <v>139</v>
      </c>
      <c r="D60" s="16" t="s">
        <v>139</v>
      </c>
    </row>
    <row r="61" spans="1:5" x14ac:dyDescent="0.25">
      <c r="A61" s="3">
        <v>9</v>
      </c>
      <c r="B61" s="4">
        <v>25279</v>
      </c>
      <c r="C61" s="314" t="s">
        <v>492</v>
      </c>
      <c r="D61" s="322" t="s">
        <v>492</v>
      </c>
      <c r="E61" s="4">
        <v>13882.717350000001</v>
      </c>
    </row>
    <row r="62" spans="1:5" x14ac:dyDescent="0.25">
      <c r="A62" s="3">
        <v>227</v>
      </c>
      <c r="B62" s="167">
        <v>2262</v>
      </c>
      <c r="C62" s="15" t="s">
        <v>327</v>
      </c>
      <c r="D62" s="15" t="s">
        <v>327</v>
      </c>
      <c r="E62" s="4">
        <v>1367.72765</v>
      </c>
    </row>
    <row r="63" spans="1:5" x14ac:dyDescent="0.25">
      <c r="A63" s="3">
        <v>20</v>
      </c>
      <c r="B63" s="166">
        <v>396</v>
      </c>
      <c r="C63" s="158" t="s">
        <v>12</v>
      </c>
      <c r="D63" s="158" t="s">
        <v>12</v>
      </c>
      <c r="E63" s="4">
        <v>396.75</v>
      </c>
    </row>
    <row r="64" spans="1:5" x14ac:dyDescent="0.25">
      <c r="A64" s="3">
        <v>189</v>
      </c>
      <c r="B64" s="166">
        <v>106</v>
      </c>
      <c r="C64" s="158" t="s">
        <v>250</v>
      </c>
      <c r="D64" s="158" t="s">
        <v>250</v>
      </c>
      <c r="E64" s="4">
        <v>85.065950000000001</v>
      </c>
    </row>
    <row r="65" spans="1:5" x14ac:dyDescent="0.25">
      <c r="A65" s="3">
        <v>160</v>
      </c>
      <c r="B65" s="166">
        <v>106</v>
      </c>
      <c r="C65" s="158" t="s">
        <v>390</v>
      </c>
      <c r="D65" s="158" t="s">
        <v>390</v>
      </c>
      <c r="E65" s="4">
        <v>67.003</v>
      </c>
    </row>
    <row r="66" spans="1:5" x14ac:dyDescent="0.25">
      <c r="A66" s="3">
        <v>169</v>
      </c>
      <c r="B66" s="166">
        <v>80</v>
      </c>
      <c r="C66" s="158" t="s">
        <v>225</v>
      </c>
      <c r="D66" s="158" t="s">
        <v>225</v>
      </c>
      <c r="E66" s="4">
        <v>46.956000000000003</v>
      </c>
    </row>
    <row r="67" spans="1:5" x14ac:dyDescent="0.25">
      <c r="A67" s="3">
        <v>145</v>
      </c>
      <c r="B67" s="166">
        <v>1162</v>
      </c>
      <c r="C67" s="158" t="s">
        <v>216</v>
      </c>
      <c r="D67" s="158" t="s">
        <v>216</v>
      </c>
      <c r="E67" s="4">
        <v>432.85655000000003</v>
      </c>
    </row>
    <row r="68" spans="1:5" x14ac:dyDescent="0.25">
      <c r="A68" s="3">
        <v>110</v>
      </c>
      <c r="B68" s="356">
        <v>1248</v>
      </c>
      <c r="C68" s="20" t="s">
        <v>92</v>
      </c>
      <c r="D68" s="20" t="s">
        <v>92</v>
      </c>
      <c r="E68" s="4">
        <v>1109.03</v>
      </c>
    </row>
    <row r="69" spans="1:5" x14ac:dyDescent="0.25">
      <c r="A69" s="3">
        <v>243</v>
      </c>
      <c r="B69" s="167">
        <v>27643</v>
      </c>
      <c r="C69" s="318" t="s">
        <v>75</v>
      </c>
      <c r="D69" s="318" t="s">
        <v>75</v>
      </c>
      <c r="E69" s="4">
        <v>11488.258</v>
      </c>
    </row>
    <row r="70" spans="1:5" x14ac:dyDescent="0.25">
      <c r="A70" s="3">
        <v>212</v>
      </c>
      <c r="B70" s="166">
        <v>692</v>
      </c>
      <c r="C70" s="158" t="s">
        <v>277</v>
      </c>
      <c r="D70" s="158" t="s">
        <v>277</v>
      </c>
      <c r="E70" s="4">
        <v>518.78420000000006</v>
      </c>
    </row>
    <row r="71" spans="1:5" x14ac:dyDescent="0.25">
      <c r="A71" s="3">
        <v>211</v>
      </c>
      <c r="B71" s="166">
        <v>1125</v>
      </c>
      <c r="C71" s="158" t="s">
        <v>276</v>
      </c>
      <c r="D71" s="158" t="s">
        <v>276</v>
      </c>
      <c r="E71" s="4">
        <v>956.95725000000004</v>
      </c>
    </row>
    <row r="72" spans="1:5" x14ac:dyDescent="0.25">
      <c r="A72" s="3">
        <v>43</v>
      </c>
      <c r="B72" s="4">
        <v>153381</v>
      </c>
      <c r="C72" s="314" t="s">
        <v>175</v>
      </c>
      <c r="D72" s="314" t="s">
        <v>175</v>
      </c>
      <c r="E72" s="4">
        <v>95414.278149999998</v>
      </c>
    </row>
    <row r="73" spans="1:5" x14ac:dyDescent="0.25">
      <c r="A73" s="2">
        <v>112</v>
      </c>
      <c r="B73" s="356">
        <v>8154</v>
      </c>
      <c r="C73" s="20" t="s">
        <v>94</v>
      </c>
      <c r="D73" s="20" t="s">
        <v>94</v>
      </c>
      <c r="E73" s="23">
        <v>4477.0015000000003</v>
      </c>
    </row>
    <row r="74" spans="1:5" x14ac:dyDescent="0.25">
      <c r="A74" s="3">
        <v>153</v>
      </c>
      <c r="B74" s="166">
        <v>872</v>
      </c>
      <c r="C74" s="160" t="s">
        <v>208</v>
      </c>
      <c r="D74" s="160" t="s">
        <v>208</v>
      </c>
      <c r="E74" s="4">
        <v>382.41489999999999</v>
      </c>
    </row>
    <row r="75" spans="1:5" x14ac:dyDescent="0.25">
      <c r="A75" s="3">
        <v>266</v>
      </c>
      <c r="B75" s="166">
        <v>1299</v>
      </c>
      <c r="C75" s="158" t="s">
        <v>423</v>
      </c>
      <c r="D75" s="158" t="s">
        <v>423</v>
      </c>
      <c r="E75" s="4">
        <v>1158.5933</v>
      </c>
    </row>
    <row r="76" spans="1:5" x14ac:dyDescent="0.25">
      <c r="A76" s="3">
        <v>202</v>
      </c>
      <c r="B76" s="166">
        <v>313</v>
      </c>
      <c r="C76" s="158" t="s">
        <v>263</v>
      </c>
      <c r="D76" s="158" t="s">
        <v>263</v>
      </c>
      <c r="E76" s="4">
        <v>55.744399999999999</v>
      </c>
    </row>
    <row r="77" spans="1:5" x14ac:dyDescent="0.25">
      <c r="A77" s="3">
        <v>123</v>
      </c>
      <c r="B77" s="355">
        <v>224</v>
      </c>
      <c r="C77" s="160" t="s">
        <v>105</v>
      </c>
      <c r="D77" s="160" t="s">
        <v>105</v>
      </c>
      <c r="E77" s="4">
        <v>193.32</v>
      </c>
    </row>
    <row r="78" spans="1:5" x14ac:dyDescent="0.25">
      <c r="A78" s="3">
        <v>7</v>
      </c>
      <c r="B78" s="4">
        <v>29120</v>
      </c>
      <c r="C78" s="314" t="s">
        <v>504</v>
      </c>
      <c r="D78" s="322" t="s">
        <v>504</v>
      </c>
      <c r="E78" s="4">
        <v>23073.127349999999</v>
      </c>
    </row>
    <row r="79" spans="1:5" x14ac:dyDescent="0.25">
      <c r="A79" s="3">
        <v>186</v>
      </c>
      <c r="B79" s="167">
        <v>2355</v>
      </c>
      <c r="C79" s="13" t="s">
        <v>247</v>
      </c>
      <c r="D79" s="13" t="s">
        <v>247</v>
      </c>
      <c r="E79" s="4">
        <v>1819.3408999999999</v>
      </c>
    </row>
    <row r="80" spans="1:5" x14ac:dyDescent="0.25">
      <c r="A80" s="3">
        <v>122</v>
      </c>
      <c r="B80" s="166">
        <v>354</v>
      </c>
      <c r="C80" s="158" t="s">
        <v>104</v>
      </c>
      <c r="D80" s="158" t="s">
        <v>104</v>
      </c>
      <c r="E80" s="4">
        <v>205.833</v>
      </c>
    </row>
    <row r="81" spans="1:5" x14ac:dyDescent="0.25">
      <c r="A81" s="3">
        <v>208</v>
      </c>
      <c r="B81" s="167">
        <v>1379</v>
      </c>
      <c r="C81" s="13" t="s">
        <v>273</v>
      </c>
      <c r="D81" s="13" t="s">
        <v>273</v>
      </c>
      <c r="E81" s="4">
        <v>1139.31565</v>
      </c>
    </row>
    <row r="82" spans="1:5" x14ac:dyDescent="0.25">
      <c r="A82" s="3">
        <v>151</v>
      </c>
      <c r="B82" s="166">
        <v>145</v>
      </c>
      <c r="C82" s="160" t="s">
        <v>206</v>
      </c>
      <c r="D82" s="160" t="s">
        <v>206</v>
      </c>
      <c r="E82" s="4">
        <v>26.745899999999999</v>
      </c>
    </row>
    <row r="83" spans="1:5" x14ac:dyDescent="0.25">
      <c r="A83" s="3">
        <v>206</v>
      </c>
      <c r="B83" s="167">
        <v>2315</v>
      </c>
      <c r="C83" s="13" t="s">
        <v>271</v>
      </c>
      <c r="D83" s="13" t="s">
        <v>271</v>
      </c>
      <c r="E83" s="4">
        <v>1978.3341</v>
      </c>
    </row>
    <row r="84" spans="1:5" x14ac:dyDescent="0.25">
      <c r="A84" s="3">
        <v>191</v>
      </c>
      <c r="B84" s="355">
        <v>1108</v>
      </c>
      <c r="C84" s="160" t="s">
        <v>253</v>
      </c>
      <c r="D84" s="160" t="s">
        <v>253</v>
      </c>
      <c r="E84" s="4">
        <v>621.29594999999995</v>
      </c>
    </row>
    <row r="85" spans="1:5" x14ac:dyDescent="0.25">
      <c r="A85" s="3">
        <v>109</v>
      </c>
      <c r="B85" s="355">
        <v>1219</v>
      </c>
      <c r="C85" s="165" t="s">
        <v>91</v>
      </c>
      <c r="D85" s="165" t="s">
        <v>91</v>
      </c>
      <c r="E85" s="4">
        <v>966.56529999999998</v>
      </c>
    </row>
    <row r="86" spans="1:5" x14ac:dyDescent="0.25">
      <c r="A86" s="3">
        <v>102</v>
      </c>
      <c r="B86" s="166">
        <v>1682</v>
      </c>
      <c r="C86" s="160" t="s">
        <v>111</v>
      </c>
      <c r="D86" s="160" t="s">
        <v>111</v>
      </c>
      <c r="E86" s="4">
        <v>666.24180000000001</v>
      </c>
    </row>
    <row r="87" spans="1:5" x14ac:dyDescent="0.25">
      <c r="A87" s="3">
        <v>251</v>
      </c>
      <c r="B87" s="166">
        <v>120.73</v>
      </c>
      <c r="C87" s="158" t="s">
        <v>408</v>
      </c>
      <c r="D87" s="158" t="s">
        <v>408</v>
      </c>
    </row>
    <row r="88" spans="1:5" x14ac:dyDescent="0.25">
      <c r="A88" s="3">
        <v>168</v>
      </c>
      <c r="B88" s="166">
        <v>131</v>
      </c>
      <c r="C88" s="158" t="s">
        <v>224</v>
      </c>
      <c r="D88" s="158" t="s">
        <v>224</v>
      </c>
      <c r="E88" s="4">
        <v>36.822699999999998</v>
      </c>
    </row>
    <row r="89" spans="1:5" x14ac:dyDescent="0.25">
      <c r="A89" s="3">
        <v>82</v>
      </c>
      <c r="B89" s="4">
        <v>31681</v>
      </c>
      <c r="C89" s="314" t="s">
        <v>14</v>
      </c>
      <c r="D89" s="314" t="s">
        <v>14</v>
      </c>
    </row>
    <row r="90" spans="1:5" x14ac:dyDescent="0.25">
      <c r="A90" s="3">
        <v>126</v>
      </c>
      <c r="B90" s="4">
        <v>33710</v>
      </c>
      <c r="C90" s="314" t="s">
        <v>58</v>
      </c>
      <c r="D90" s="314" t="s">
        <v>58</v>
      </c>
      <c r="E90" s="4">
        <v>26566.690849999999</v>
      </c>
    </row>
    <row r="91" spans="1:5" x14ac:dyDescent="0.25">
      <c r="A91" s="3">
        <v>134</v>
      </c>
      <c r="B91" s="4">
        <v>46026</v>
      </c>
      <c r="C91" s="314" t="s">
        <v>352</v>
      </c>
      <c r="D91" s="322" t="s">
        <v>352</v>
      </c>
      <c r="E91" s="4">
        <v>33620.159699999997</v>
      </c>
    </row>
    <row r="92" spans="1:5" x14ac:dyDescent="0.25">
      <c r="A92" s="3">
        <v>273</v>
      </c>
      <c r="B92" s="166">
        <v>1331</v>
      </c>
      <c r="C92" s="158" t="s">
        <v>433</v>
      </c>
      <c r="D92" s="158" t="s">
        <v>433</v>
      </c>
      <c r="E92" s="4">
        <v>563.23495000000003</v>
      </c>
    </row>
    <row r="93" spans="1:5" x14ac:dyDescent="0.25">
      <c r="A93" s="3">
        <v>21</v>
      </c>
      <c r="B93" s="166">
        <v>1184</v>
      </c>
      <c r="C93" s="163" t="s">
        <v>18</v>
      </c>
      <c r="D93" s="163" t="s">
        <v>18</v>
      </c>
      <c r="E93" s="4">
        <v>739.19214999999997</v>
      </c>
    </row>
    <row r="94" spans="1:5" x14ac:dyDescent="0.25">
      <c r="A94" s="3">
        <v>188</v>
      </c>
      <c r="B94" s="166">
        <v>817</v>
      </c>
      <c r="C94" s="158" t="s">
        <v>249</v>
      </c>
      <c r="D94" s="158" t="s">
        <v>249</v>
      </c>
      <c r="E94" s="4">
        <v>601.39599999999996</v>
      </c>
    </row>
    <row r="95" spans="1:5" x14ac:dyDescent="0.25">
      <c r="A95" s="3">
        <v>213</v>
      </c>
      <c r="B95" s="166">
        <v>1297</v>
      </c>
      <c r="C95" s="158" t="s">
        <v>278</v>
      </c>
      <c r="D95" s="158" t="s">
        <v>278</v>
      </c>
      <c r="E95" s="4">
        <v>782.59670000000006</v>
      </c>
    </row>
    <row r="96" spans="1:5" x14ac:dyDescent="0.25">
      <c r="A96" s="3">
        <v>232</v>
      </c>
      <c r="B96" s="166">
        <v>203</v>
      </c>
      <c r="C96" s="158" t="s">
        <v>332</v>
      </c>
      <c r="D96" s="158" t="s">
        <v>332</v>
      </c>
      <c r="E96" s="4">
        <v>140.1866</v>
      </c>
    </row>
    <row r="97" spans="1:5" x14ac:dyDescent="0.25">
      <c r="A97" s="3">
        <v>61</v>
      </c>
      <c r="B97" s="167">
        <v>9557</v>
      </c>
      <c r="C97" s="354" t="s">
        <v>87</v>
      </c>
      <c r="D97" s="354" t="s">
        <v>87</v>
      </c>
      <c r="E97" s="4">
        <v>9022.1355500000009</v>
      </c>
    </row>
    <row r="98" spans="1:5" x14ac:dyDescent="0.25">
      <c r="A98" s="3">
        <v>261</v>
      </c>
      <c r="B98" s="166">
        <v>2034.3</v>
      </c>
      <c r="C98" s="360" t="s">
        <v>418</v>
      </c>
      <c r="D98" s="360" t="s">
        <v>418</v>
      </c>
      <c r="E98" s="4">
        <v>843.30629999999996</v>
      </c>
    </row>
    <row r="99" spans="1:5" x14ac:dyDescent="0.25">
      <c r="A99" s="3">
        <v>246</v>
      </c>
      <c r="B99" s="167">
        <v>1871.8</v>
      </c>
      <c r="C99" s="354" t="s">
        <v>403</v>
      </c>
      <c r="D99" s="354" t="s">
        <v>403</v>
      </c>
    </row>
    <row r="100" spans="1:5" x14ac:dyDescent="0.25">
      <c r="A100" s="3">
        <v>49</v>
      </c>
      <c r="B100" s="167">
        <v>21090</v>
      </c>
      <c r="C100" s="361" t="s">
        <v>68</v>
      </c>
      <c r="D100" s="361" t="s">
        <v>68</v>
      </c>
      <c r="E100" s="4">
        <v>9768.2504000000008</v>
      </c>
    </row>
    <row r="101" spans="1:5" x14ac:dyDescent="0.25">
      <c r="A101" s="3">
        <v>68</v>
      </c>
      <c r="B101" s="167">
        <v>1517</v>
      </c>
      <c r="C101" s="20" t="s">
        <v>144</v>
      </c>
      <c r="D101" s="20" t="s">
        <v>144</v>
      </c>
    </row>
    <row r="102" spans="1:5" x14ac:dyDescent="0.25">
      <c r="A102" s="3">
        <v>257</v>
      </c>
      <c r="B102" s="166">
        <v>373.59</v>
      </c>
      <c r="C102" s="158" t="s">
        <v>414</v>
      </c>
      <c r="D102" s="158" t="s">
        <v>414</v>
      </c>
      <c r="E102" s="4">
        <v>176.54900000000001</v>
      </c>
    </row>
    <row r="103" spans="1:5" x14ac:dyDescent="0.25">
      <c r="A103" s="3">
        <v>52</v>
      </c>
      <c r="B103" s="167">
        <v>9454</v>
      </c>
      <c r="C103" s="17" t="s">
        <v>71</v>
      </c>
      <c r="D103" s="17"/>
      <c r="E103" s="4">
        <v>5519.8789999999999</v>
      </c>
    </row>
    <row r="104" spans="1:5" x14ac:dyDescent="0.25">
      <c r="A104" s="3">
        <v>75</v>
      </c>
      <c r="B104" s="167">
        <v>7189</v>
      </c>
      <c r="C104" s="17" t="s">
        <v>157</v>
      </c>
      <c r="D104" s="17" t="s">
        <v>157</v>
      </c>
    </row>
    <row r="105" spans="1:5" x14ac:dyDescent="0.25">
      <c r="A105" s="3">
        <v>248</v>
      </c>
      <c r="B105" s="166">
        <v>534.23</v>
      </c>
      <c r="C105" s="158" t="s">
        <v>405</v>
      </c>
      <c r="D105" s="158" t="s">
        <v>405</v>
      </c>
    </row>
    <row r="106" spans="1:5" x14ac:dyDescent="0.25">
      <c r="A106" s="3">
        <v>181</v>
      </c>
      <c r="B106" s="166">
        <v>1626</v>
      </c>
      <c r="C106" s="158" t="s">
        <v>239</v>
      </c>
      <c r="D106" s="158" t="s">
        <v>239</v>
      </c>
      <c r="E106" s="4">
        <v>1050.39725</v>
      </c>
    </row>
    <row r="107" spans="1:5" x14ac:dyDescent="0.25">
      <c r="A107" s="3">
        <v>242</v>
      </c>
      <c r="B107" s="167">
        <v>2552</v>
      </c>
      <c r="C107" s="15" t="s">
        <v>300</v>
      </c>
      <c r="D107" s="15" t="s">
        <v>300</v>
      </c>
    </row>
    <row r="108" spans="1:5" x14ac:dyDescent="0.25">
      <c r="A108" s="3">
        <v>154</v>
      </c>
      <c r="B108" s="166">
        <v>24</v>
      </c>
      <c r="C108" s="160" t="s">
        <v>209</v>
      </c>
      <c r="D108" s="160" t="s">
        <v>209</v>
      </c>
      <c r="E108" s="4">
        <v>17.103000000000002</v>
      </c>
    </row>
    <row r="109" spans="1:5" x14ac:dyDescent="0.25">
      <c r="A109" s="3">
        <v>146</v>
      </c>
      <c r="B109" s="166">
        <v>55</v>
      </c>
      <c r="C109" s="158" t="s">
        <v>215</v>
      </c>
      <c r="D109" s="158" t="s">
        <v>215</v>
      </c>
      <c r="E109" s="4">
        <v>29.593</v>
      </c>
    </row>
    <row r="110" spans="1:5" x14ac:dyDescent="0.25">
      <c r="A110" s="3">
        <v>83</v>
      </c>
      <c r="B110" s="167">
        <v>16462</v>
      </c>
      <c r="C110" s="13" t="s">
        <v>164</v>
      </c>
      <c r="D110" s="13" t="s">
        <v>164</v>
      </c>
    </row>
    <row r="111" spans="1:5" x14ac:dyDescent="0.25">
      <c r="A111" s="3">
        <v>140</v>
      </c>
      <c r="B111" s="166">
        <v>3576</v>
      </c>
      <c r="C111" s="158" t="s">
        <v>191</v>
      </c>
      <c r="D111" s="158" t="s">
        <v>191</v>
      </c>
      <c r="E111" s="4">
        <v>1035.606</v>
      </c>
    </row>
    <row r="112" spans="1:5" x14ac:dyDescent="0.25">
      <c r="A112" s="3">
        <v>67</v>
      </c>
      <c r="B112" s="166">
        <v>558</v>
      </c>
      <c r="C112" s="160" t="s">
        <v>143</v>
      </c>
      <c r="D112" s="160" t="s">
        <v>143</v>
      </c>
    </row>
    <row r="113" spans="1:5" x14ac:dyDescent="0.25">
      <c r="A113" s="3">
        <v>22</v>
      </c>
      <c r="B113" s="4">
        <f>6867+16003</f>
        <v>22870</v>
      </c>
      <c r="C113" s="314" t="s">
        <v>19</v>
      </c>
      <c r="D113" s="304"/>
      <c r="E113" s="4">
        <v>12152.64315</v>
      </c>
    </row>
    <row r="114" spans="1:5" x14ac:dyDescent="0.25">
      <c r="A114" s="3">
        <v>22</v>
      </c>
      <c r="B114" s="4">
        <f>6867+16003</f>
        <v>22870</v>
      </c>
      <c r="C114" s="314" t="s">
        <v>19</v>
      </c>
      <c r="D114" s="322" t="s">
        <v>19</v>
      </c>
    </row>
    <row r="115" spans="1:5" x14ac:dyDescent="0.25">
      <c r="A115" s="3">
        <v>22</v>
      </c>
      <c r="B115" s="167">
        <f>6867+16003</f>
        <v>22870</v>
      </c>
      <c r="C115" s="319" t="s">
        <v>19</v>
      </c>
      <c r="D115" s="319" t="s">
        <v>529</v>
      </c>
      <c r="E115" s="4">
        <v>4074</v>
      </c>
    </row>
    <row r="116" spans="1:5" x14ac:dyDescent="0.25">
      <c r="A116" s="3">
        <v>179</v>
      </c>
      <c r="B116" s="167">
        <v>8541</v>
      </c>
      <c r="C116" s="13" t="s">
        <v>237</v>
      </c>
      <c r="D116" s="13" t="s">
        <v>237</v>
      </c>
      <c r="E116" s="4">
        <v>7327.1003000000001</v>
      </c>
    </row>
    <row r="117" spans="1:5" x14ac:dyDescent="0.25">
      <c r="A117" s="3">
        <v>149</v>
      </c>
      <c r="B117" s="166">
        <v>80</v>
      </c>
      <c r="C117" s="160" t="s">
        <v>204</v>
      </c>
      <c r="D117" s="160" t="s">
        <v>204</v>
      </c>
      <c r="E117" s="4">
        <v>5.5366</v>
      </c>
    </row>
    <row r="118" spans="1:5" x14ac:dyDescent="0.25">
      <c r="A118" s="3">
        <v>155</v>
      </c>
      <c r="B118" s="166">
        <v>285</v>
      </c>
      <c r="C118" s="158" t="s">
        <v>210</v>
      </c>
      <c r="D118" s="158" t="s">
        <v>210</v>
      </c>
      <c r="E118" s="4">
        <v>54.051000000000002</v>
      </c>
    </row>
    <row r="119" spans="1:5" x14ac:dyDescent="0.25">
      <c r="A119" s="3">
        <v>183</v>
      </c>
      <c r="B119" s="4">
        <v>14672</v>
      </c>
      <c r="C119" s="314" t="s">
        <v>400</v>
      </c>
      <c r="D119" s="314" t="s">
        <v>400</v>
      </c>
    </row>
    <row r="120" spans="1:5" x14ac:dyDescent="0.25">
      <c r="A120" s="3">
        <v>30</v>
      </c>
      <c r="B120" s="3">
        <v>19285</v>
      </c>
      <c r="C120" s="333" t="s">
        <v>34</v>
      </c>
      <c r="D120" s="333" t="s">
        <v>34</v>
      </c>
    </row>
    <row r="121" spans="1:5" x14ac:dyDescent="0.25">
      <c r="A121" s="3">
        <v>74</v>
      </c>
      <c r="B121" s="166">
        <v>814</v>
      </c>
      <c r="C121" s="158" t="s">
        <v>156</v>
      </c>
      <c r="D121" s="158" t="s">
        <v>156</v>
      </c>
    </row>
    <row r="122" spans="1:5" ht="30" x14ac:dyDescent="0.25">
      <c r="A122" s="3">
        <v>45</v>
      </c>
      <c r="B122" s="355">
        <v>954</v>
      </c>
      <c r="C122" s="164" t="s">
        <v>62</v>
      </c>
      <c r="D122" s="164" t="s">
        <v>62</v>
      </c>
      <c r="E122" s="4">
        <v>477.41385000000002</v>
      </c>
    </row>
    <row r="123" spans="1:5" x14ac:dyDescent="0.25">
      <c r="A123" s="3">
        <v>96</v>
      </c>
      <c r="B123" s="167">
        <v>6351</v>
      </c>
      <c r="C123" s="319" t="s">
        <v>173</v>
      </c>
      <c r="D123" s="319"/>
      <c r="E123" s="4">
        <v>2834.44</v>
      </c>
    </row>
    <row r="124" spans="1:5" x14ac:dyDescent="0.25">
      <c r="A124" s="3">
        <v>96</v>
      </c>
      <c r="B124" s="167">
        <v>6351</v>
      </c>
      <c r="C124" s="319" t="s">
        <v>173</v>
      </c>
      <c r="D124" s="319" t="s">
        <v>173</v>
      </c>
    </row>
    <row r="125" spans="1:5" x14ac:dyDescent="0.25">
      <c r="A125" s="3">
        <v>96</v>
      </c>
      <c r="B125" s="167">
        <v>6351</v>
      </c>
      <c r="C125" s="319" t="s">
        <v>173</v>
      </c>
      <c r="D125" s="362" t="s">
        <v>510</v>
      </c>
    </row>
    <row r="126" spans="1:5" x14ac:dyDescent="0.25">
      <c r="A126" s="3">
        <v>271</v>
      </c>
      <c r="B126" s="167">
        <v>23506</v>
      </c>
      <c r="C126" s="13" t="s">
        <v>431</v>
      </c>
      <c r="D126" s="13" t="s">
        <v>431</v>
      </c>
      <c r="E126" s="4">
        <v>6862.7353000000003</v>
      </c>
    </row>
    <row r="127" spans="1:5" x14ac:dyDescent="0.25">
      <c r="A127" s="3">
        <v>203</v>
      </c>
      <c r="B127" s="167">
        <v>2672</v>
      </c>
      <c r="C127" s="13" t="s">
        <v>264</v>
      </c>
      <c r="D127" s="13" t="s">
        <v>264</v>
      </c>
      <c r="E127" s="4">
        <v>1695.26315</v>
      </c>
    </row>
    <row r="128" spans="1:5" x14ac:dyDescent="0.25">
      <c r="A128" s="3">
        <v>23</v>
      </c>
      <c r="B128">
        <v>13378</v>
      </c>
      <c r="C128" s="333" t="s">
        <v>20</v>
      </c>
      <c r="D128" s="333" t="s">
        <v>20</v>
      </c>
    </row>
    <row r="129" spans="1:5" x14ac:dyDescent="0.25">
      <c r="A129" s="3">
        <v>15</v>
      </c>
      <c r="B129" s="356">
        <v>6766</v>
      </c>
      <c r="C129" s="16" t="s">
        <v>130</v>
      </c>
      <c r="D129" s="16" t="s">
        <v>130</v>
      </c>
      <c r="E129" s="4">
        <v>5261.6447500000004</v>
      </c>
    </row>
    <row r="130" spans="1:5" x14ac:dyDescent="0.25">
      <c r="A130" s="3">
        <v>103</v>
      </c>
      <c r="B130" s="166">
        <v>1317</v>
      </c>
      <c r="C130" s="160" t="s">
        <v>112</v>
      </c>
      <c r="D130" s="160" t="s">
        <v>112</v>
      </c>
      <c r="E130" s="4">
        <v>893.98794999999996</v>
      </c>
    </row>
    <row r="131" spans="1:5" x14ac:dyDescent="0.25">
      <c r="A131" s="3">
        <v>51</v>
      </c>
      <c r="B131" s="167">
        <v>2249</v>
      </c>
      <c r="C131" s="21" t="s">
        <v>70</v>
      </c>
      <c r="D131" s="21" t="s">
        <v>70</v>
      </c>
      <c r="E131" s="4">
        <v>1953.7056500000001</v>
      </c>
    </row>
    <row r="132" spans="1:5" x14ac:dyDescent="0.25">
      <c r="A132" s="3">
        <v>24</v>
      </c>
      <c r="B132" s="167">
        <v>12860</v>
      </c>
      <c r="C132" s="18" t="s">
        <v>23</v>
      </c>
      <c r="D132" s="18" t="s">
        <v>23</v>
      </c>
      <c r="E132" s="4">
        <v>8692.5443500000001</v>
      </c>
    </row>
    <row r="133" spans="1:5" x14ac:dyDescent="0.25">
      <c r="A133" s="3">
        <v>105</v>
      </c>
      <c r="B133" s="166">
        <v>1202</v>
      </c>
      <c r="C133" s="160" t="s">
        <v>114</v>
      </c>
      <c r="D133" s="160" t="s">
        <v>114</v>
      </c>
      <c r="E133" s="4">
        <v>899.33299999999997</v>
      </c>
    </row>
    <row r="134" spans="1:5" x14ac:dyDescent="0.25">
      <c r="A134" s="3">
        <v>184</v>
      </c>
      <c r="B134" s="167">
        <v>3887</v>
      </c>
      <c r="C134" s="13" t="s">
        <v>245</v>
      </c>
      <c r="D134" s="13" t="s">
        <v>245</v>
      </c>
      <c r="E134" s="4">
        <v>3721.0230499999998</v>
      </c>
    </row>
    <row r="135" spans="1:5" x14ac:dyDescent="0.25">
      <c r="A135" s="3">
        <v>53</v>
      </c>
      <c r="B135" s="167">
        <v>7279</v>
      </c>
      <c r="C135" s="17" t="s">
        <v>73</v>
      </c>
      <c r="D135" s="17" t="s">
        <v>73</v>
      </c>
      <c r="E135" s="4">
        <v>2224.3326000000002</v>
      </c>
    </row>
    <row r="136" spans="1:5" x14ac:dyDescent="0.25">
      <c r="A136" s="3">
        <v>106</v>
      </c>
      <c r="B136" s="167">
        <v>3764</v>
      </c>
      <c r="C136" s="16" t="s">
        <v>115</v>
      </c>
      <c r="D136" s="16" t="s">
        <v>115</v>
      </c>
      <c r="E136" s="4">
        <v>2044.9649999999999</v>
      </c>
    </row>
    <row r="137" spans="1:5" x14ac:dyDescent="0.25">
      <c r="A137" s="3">
        <v>207</v>
      </c>
      <c r="B137" s="166">
        <v>1269</v>
      </c>
      <c r="C137" s="158" t="s">
        <v>272</v>
      </c>
      <c r="D137" s="158" t="s">
        <v>272</v>
      </c>
      <c r="E137" s="4">
        <v>624.15445</v>
      </c>
    </row>
    <row r="138" spans="1:5" x14ac:dyDescent="0.25">
      <c r="A138" s="3">
        <v>220</v>
      </c>
      <c r="B138" s="166">
        <v>1462</v>
      </c>
      <c r="C138" s="158" t="s">
        <v>315</v>
      </c>
      <c r="D138" s="158" t="s">
        <v>315</v>
      </c>
      <c r="E138" s="4">
        <v>864.39044999999999</v>
      </c>
    </row>
    <row r="139" spans="1:5" x14ac:dyDescent="0.25">
      <c r="A139" s="3">
        <v>119</v>
      </c>
      <c r="B139" s="166">
        <v>734</v>
      </c>
      <c r="C139" s="158" t="s">
        <v>101</v>
      </c>
      <c r="D139" s="158" t="s">
        <v>101</v>
      </c>
      <c r="E139" s="4">
        <v>470.71190000000001</v>
      </c>
    </row>
    <row r="140" spans="1:5" x14ac:dyDescent="0.25">
      <c r="A140" s="3">
        <v>193</v>
      </c>
      <c r="B140" s="166">
        <v>262</v>
      </c>
      <c r="C140" s="158" t="s">
        <v>255</v>
      </c>
      <c r="D140" s="158" t="s">
        <v>255</v>
      </c>
      <c r="E140" s="4">
        <v>145.4375</v>
      </c>
    </row>
    <row r="141" spans="1:5" x14ac:dyDescent="0.25">
      <c r="A141" s="3">
        <v>164</v>
      </c>
      <c r="B141" s="166">
        <v>202</v>
      </c>
      <c r="C141" s="158" t="s">
        <v>220</v>
      </c>
      <c r="D141" s="158" t="s">
        <v>220</v>
      </c>
      <c r="E141" s="4">
        <v>93</v>
      </c>
    </row>
    <row r="142" spans="1:5" x14ac:dyDescent="0.25">
      <c r="A142" s="3">
        <v>204</v>
      </c>
      <c r="B142" s="166">
        <v>1162</v>
      </c>
      <c r="C142" s="158" t="s">
        <v>266</v>
      </c>
      <c r="D142" s="158" t="s">
        <v>266</v>
      </c>
      <c r="E142" s="4">
        <v>542.17920000000004</v>
      </c>
    </row>
    <row r="143" spans="1:5" x14ac:dyDescent="0.25">
      <c r="A143" s="3">
        <v>25</v>
      </c>
      <c r="B143" s="4">
        <v>56580</v>
      </c>
      <c r="C143" s="333" t="s">
        <v>24</v>
      </c>
      <c r="D143" s="333" t="s">
        <v>24</v>
      </c>
      <c r="E143" s="4">
        <v>53507.428050000002</v>
      </c>
    </row>
    <row r="144" spans="1:5" x14ac:dyDescent="0.25">
      <c r="A144" s="3">
        <v>221</v>
      </c>
      <c r="B144" s="166">
        <v>176</v>
      </c>
      <c r="C144" s="158" t="s">
        <v>313</v>
      </c>
      <c r="D144" s="158" t="s">
        <v>313</v>
      </c>
      <c r="E144" s="4">
        <v>107.65734999999999</v>
      </c>
    </row>
    <row r="145" spans="1:5" x14ac:dyDescent="0.25">
      <c r="A145" s="3">
        <v>40</v>
      </c>
      <c r="B145" s="4">
        <v>62476</v>
      </c>
      <c r="C145" s="314" t="s">
        <v>51</v>
      </c>
      <c r="D145" s="314" t="s">
        <v>51</v>
      </c>
      <c r="E145" s="4">
        <v>54610.262600000002</v>
      </c>
    </row>
    <row r="146" spans="1:5" x14ac:dyDescent="0.25">
      <c r="A146" s="3">
        <v>66</v>
      </c>
      <c r="B146" s="166">
        <v>624</v>
      </c>
      <c r="C146" s="160" t="s">
        <v>142</v>
      </c>
      <c r="D146" s="160" t="s">
        <v>142</v>
      </c>
    </row>
    <row r="147" spans="1:5" x14ac:dyDescent="0.25">
      <c r="A147" s="3">
        <v>262</v>
      </c>
      <c r="B147" s="166">
        <v>1038</v>
      </c>
      <c r="C147" s="158" t="s">
        <v>419</v>
      </c>
      <c r="D147" s="158" t="s">
        <v>419</v>
      </c>
      <c r="E147" s="4">
        <v>939.5643</v>
      </c>
    </row>
    <row r="148" spans="1:5" x14ac:dyDescent="0.25">
      <c r="A148" s="3">
        <v>190</v>
      </c>
      <c r="B148" s="166">
        <v>268</v>
      </c>
      <c r="C148" s="158" t="s">
        <v>251</v>
      </c>
      <c r="D148" s="158" t="s">
        <v>251</v>
      </c>
      <c r="E148" s="4">
        <v>156.43</v>
      </c>
    </row>
    <row r="149" spans="1:5" x14ac:dyDescent="0.25">
      <c r="A149" s="3">
        <v>87</v>
      </c>
      <c r="B149" s="167">
        <v>7583</v>
      </c>
      <c r="C149" s="16" t="s">
        <v>145</v>
      </c>
      <c r="D149" s="16" t="s">
        <v>145</v>
      </c>
    </row>
    <row r="150" spans="1:5" x14ac:dyDescent="0.25">
      <c r="A150" s="3">
        <v>260</v>
      </c>
      <c r="B150" s="166">
        <v>750.72</v>
      </c>
      <c r="C150" s="158" t="s">
        <v>417</v>
      </c>
      <c r="D150" s="158" t="s">
        <v>417</v>
      </c>
      <c r="E150" s="4">
        <v>524.10495000000003</v>
      </c>
    </row>
    <row r="151" spans="1:5" x14ac:dyDescent="0.25">
      <c r="A151" s="3">
        <v>269</v>
      </c>
      <c r="B151" s="166">
        <v>1360</v>
      </c>
      <c r="C151" s="158" t="s">
        <v>426</v>
      </c>
      <c r="D151" s="158" t="s">
        <v>426</v>
      </c>
      <c r="E151" s="4">
        <v>1068.7153499999999</v>
      </c>
    </row>
    <row r="152" spans="1:5" x14ac:dyDescent="0.25">
      <c r="A152" s="3">
        <v>5</v>
      </c>
      <c r="B152" s="356">
        <v>5728</v>
      </c>
      <c r="C152" s="353" t="s">
        <v>490</v>
      </c>
      <c r="D152" s="353" t="s">
        <v>490</v>
      </c>
      <c r="E152" s="4">
        <v>4510.6857499999996</v>
      </c>
    </row>
    <row r="153" spans="1:5" x14ac:dyDescent="0.25">
      <c r="A153" s="3">
        <v>143</v>
      </c>
      <c r="B153" s="167">
        <v>4511</v>
      </c>
      <c r="C153" s="13" t="s">
        <v>480</v>
      </c>
      <c r="D153" s="13" t="s">
        <v>480</v>
      </c>
      <c r="E153" s="4">
        <v>4091.8515499999999</v>
      </c>
    </row>
    <row r="154" spans="1:5" x14ac:dyDescent="0.25">
      <c r="A154" s="3">
        <v>161</v>
      </c>
      <c r="B154" s="166">
        <v>1139</v>
      </c>
      <c r="C154" s="158" t="s">
        <v>217</v>
      </c>
      <c r="D154" s="158" t="s">
        <v>217</v>
      </c>
      <c r="E154" s="4">
        <v>529.4239</v>
      </c>
    </row>
    <row r="155" spans="1:5" x14ac:dyDescent="0.25">
      <c r="A155" s="3">
        <v>235</v>
      </c>
      <c r="B155" s="166">
        <v>472</v>
      </c>
      <c r="C155" s="158" t="s">
        <v>335</v>
      </c>
      <c r="D155" s="158" t="s">
        <v>335</v>
      </c>
      <c r="E155" s="4">
        <v>127.73105</v>
      </c>
    </row>
    <row r="156" spans="1:5" x14ac:dyDescent="0.25">
      <c r="A156" s="3">
        <v>39</v>
      </c>
      <c r="B156" s="4">
        <v>38580</v>
      </c>
      <c r="C156" s="333" t="s">
        <v>49</v>
      </c>
      <c r="D156" s="314" t="s">
        <v>49</v>
      </c>
      <c r="E156" s="4">
        <v>10947.033100000001</v>
      </c>
    </row>
    <row r="157" spans="1:5" x14ac:dyDescent="0.25">
      <c r="A157" s="3">
        <v>26</v>
      </c>
      <c r="B157" s="4">
        <v>23797</v>
      </c>
      <c r="C157" s="333" t="s">
        <v>26</v>
      </c>
      <c r="D157" s="333" t="s">
        <v>26</v>
      </c>
      <c r="E157" s="4">
        <v>18456.335500000001</v>
      </c>
    </row>
    <row r="158" spans="1:5" x14ac:dyDescent="0.25">
      <c r="A158" s="3">
        <v>240</v>
      </c>
      <c r="B158" s="166">
        <v>525</v>
      </c>
      <c r="C158" s="158" t="s">
        <v>346</v>
      </c>
      <c r="D158" s="158" t="s">
        <v>346</v>
      </c>
    </row>
    <row r="159" spans="1:5" x14ac:dyDescent="0.25">
      <c r="A159" s="3">
        <v>111</v>
      </c>
      <c r="B159" s="356">
        <v>3088</v>
      </c>
      <c r="C159" s="20" t="s">
        <v>93</v>
      </c>
      <c r="D159" s="20" t="s">
        <v>93</v>
      </c>
      <c r="E159" s="4">
        <v>1758.5605</v>
      </c>
    </row>
    <row r="160" spans="1:5" x14ac:dyDescent="0.25">
      <c r="A160" s="3">
        <v>127</v>
      </c>
      <c r="B160" s="356">
        <v>12350</v>
      </c>
      <c r="C160" s="363" t="s">
        <v>78</v>
      </c>
      <c r="D160" s="363" t="s">
        <v>78</v>
      </c>
      <c r="E160" s="4">
        <v>8855.3590000000004</v>
      </c>
    </row>
    <row r="161" spans="1:5" x14ac:dyDescent="0.25">
      <c r="A161" s="3">
        <v>107</v>
      </c>
      <c r="B161" s="356">
        <v>3044</v>
      </c>
      <c r="C161" s="20" t="s">
        <v>88</v>
      </c>
      <c r="D161" s="20" t="s">
        <v>88</v>
      </c>
      <c r="E161" s="4">
        <v>1105.5885499999999</v>
      </c>
    </row>
    <row r="162" spans="1:5" x14ac:dyDescent="0.25">
      <c r="A162" s="3">
        <v>225</v>
      </c>
      <c r="B162" s="356">
        <v>2779</v>
      </c>
      <c r="C162" s="364" t="s">
        <v>324</v>
      </c>
      <c r="D162" s="364" t="s">
        <v>324</v>
      </c>
      <c r="E162" s="4">
        <v>2065.8499499999998</v>
      </c>
    </row>
    <row r="163" spans="1:5" x14ac:dyDescent="0.25">
      <c r="A163" s="3">
        <v>91</v>
      </c>
      <c r="B163" s="313">
        <v>38540</v>
      </c>
      <c r="C163" s="314" t="s">
        <v>150</v>
      </c>
      <c r="D163" s="314" t="s">
        <v>150</v>
      </c>
    </row>
    <row r="164" spans="1:5" x14ac:dyDescent="0.25">
      <c r="A164" s="3">
        <v>144</v>
      </c>
      <c r="B164" s="166">
        <v>446</v>
      </c>
      <c r="C164" s="158" t="s">
        <v>231</v>
      </c>
      <c r="D164" s="158" t="s">
        <v>231</v>
      </c>
      <c r="E164" s="4">
        <v>432.8313</v>
      </c>
    </row>
    <row r="165" spans="1:5" x14ac:dyDescent="0.25">
      <c r="A165" s="3">
        <v>139</v>
      </c>
      <c r="B165" s="167">
        <v>6707</v>
      </c>
      <c r="C165" s="13" t="s">
        <v>192</v>
      </c>
      <c r="D165" s="13" t="s">
        <v>192</v>
      </c>
      <c r="E165" s="4">
        <v>3217.4665500000001</v>
      </c>
    </row>
    <row r="166" spans="1:5" x14ac:dyDescent="0.25">
      <c r="A166" s="3">
        <v>79</v>
      </c>
      <c r="B166" s="166">
        <v>929</v>
      </c>
      <c r="C166" s="158" t="s">
        <v>161</v>
      </c>
      <c r="D166" s="158" t="s">
        <v>161</v>
      </c>
    </row>
    <row r="167" spans="1:5" x14ac:dyDescent="0.25">
      <c r="A167" s="3">
        <v>196</v>
      </c>
      <c r="B167" s="166">
        <v>736</v>
      </c>
      <c r="C167" s="158" t="s">
        <v>257</v>
      </c>
      <c r="D167" s="158" t="s">
        <v>257</v>
      </c>
      <c r="E167" s="4">
        <v>499.29644999999999</v>
      </c>
    </row>
    <row r="168" spans="1:5" x14ac:dyDescent="0.25">
      <c r="A168" s="3">
        <v>80</v>
      </c>
      <c r="B168" s="167">
        <v>3081</v>
      </c>
      <c r="C168" s="13" t="s">
        <v>162</v>
      </c>
      <c r="D168" s="13" t="s">
        <v>162</v>
      </c>
    </row>
    <row r="169" spans="1:5" x14ac:dyDescent="0.25">
      <c r="A169" s="3">
        <v>249</v>
      </c>
      <c r="B169" s="355">
        <v>147.74</v>
      </c>
      <c r="C169" s="160" t="s">
        <v>406</v>
      </c>
      <c r="D169" s="160" t="s">
        <v>406</v>
      </c>
    </row>
    <row r="170" spans="1:5" x14ac:dyDescent="0.25">
      <c r="A170" s="3">
        <v>142</v>
      </c>
      <c r="B170" s="355">
        <v>88</v>
      </c>
      <c r="C170" s="160" t="s">
        <v>193</v>
      </c>
      <c r="D170" s="160" t="s">
        <v>193</v>
      </c>
      <c r="E170" s="4">
        <v>63.941299999999998</v>
      </c>
    </row>
    <row r="171" spans="1:5" x14ac:dyDescent="0.25">
      <c r="A171" s="3">
        <v>116</v>
      </c>
      <c r="B171" s="356">
        <v>8191</v>
      </c>
      <c r="C171" s="20" t="s">
        <v>98</v>
      </c>
      <c r="D171" s="20" t="s">
        <v>98</v>
      </c>
      <c r="E171" s="4">
        <v>7636.2031500000003</v>
      </c>
    </row>
    <row r="172" spans="1:5" x14ac:dyDescent="0.25">
      <c r="A172" s="3">
        <v>17</v>
      </c>
      <c r="B172" s="4">
        <v>199256</v>
      </c>
      <c r="C172" s="314" t="s">
        <v>137</v>
      </c>
      <c r="D172" s="314" t="s">
        <v>137</v>
      </c>
      <c r="E172" s="4">
        <v>118908.6519</v>
      </c>
    </row>
    <row r="173" spans="1:5" x14ac:dyDescent="0.25">
      <c r="A173" s="3">
        <v>11</v>
      </c>
      <c r="B173" s="356">
        <v>43582</v>
      </c>
      <c r="C173" s="315" t="s">
        <v>494</v>
      </c>
      <c r="D173" s="315"/>
      <c r="E173" s="4">
        <v>9450.9684500000003</v>
      </c>
    </row>
    <row r="174" spans="1:5" x14ac:dyDescent="0.25">
      <c r="A174" s="3">
        <v>11</v>
      </c>
      <c r="B174" s="167">
        <v>43582</v>
      </c>
      <c r="C174" s="315" t="s">
        <v>494</v>
      </c>
      <c r="D174" s="315" t="s">
        <v>177</v>
      </c>
    </row>
    <row r="175" spans="1:5" x14ac:dyDescent="0.25">
      <c r="A175" s="3">
        <v>11</v>
      </c>
      <c r="B175" s="167">
        <v>43582</v>
      </c>
      <c r="C175" s="315" t="s">
        <v>494</v>
      </c>
      <c r="D175" s="315" t="s">
        <v>534</v>
      </c>
    </row>
    <row r="176" spans="1:5" x14ac:dyDescent="0.25">
      <c r="A176" s="3">
        <v>44</v>
      </c>
      <c r="B176" s="166">
        <v>1298</v>
      </c>
      <c r="C176" s="165" t="s">
        <v>60</v>
      </c>
      <c r="D176" s="165" t="s">
        <v>60</v>
      </c>
      <c r="E176" s="4">
        <v>876.38639999999998</v>
      </c>
    </row>
    <row r="177" spans="1:5" x14ac:dyDescent="0.25">
      <c r="A177" s="3">
        <v>132</v>
      </c>
      <c r="B177" s="4">
        <v>71614</v>
      </c>
      <c r="C177" s="333" t="s">
        <v>185</v>
      </c>
      <c r="D177" s="333" t="s">
        <v>185</v>
      </c>
      <c r="E177" s="4">
        <v>27374.595150000001</v>
      </c>
    </row>
    <row r="178" spans="1:5" x14ac:dyDescent="0.25">
      <c r="A178" s="3">
        <v>254</v>
      </c>
      <c r="B178" s="166">
        <v>337.01</v>
      </c>
      <c r="C178" s="158" t="s">
        <v>411</v>
      </c>
      <c r="D178" s="158" t="s">
        <v>411</v>
      </c>
    </row>
    <row r="179" spans="1:5" x14ac:dyDescent="0.25">
      <c r="A179" s="3">
        <v>170</v>
      </c>
      <c r="B179" s="166">
        <v>89</v>
      </c>
      <c r="C179" s="158" t="s">
        <v>226</v>
      </c>
      <c r="D179" s="158" t="s">
        <v>226</v>
      </c>
      <c r="E179" s="4">
        <v>45.858699999999999</v>
      </c>
    </row>
    <row r="180" spans="1:5" x14ac:dyDescent="0.25">
      <c r="A180" s="3">
        <v>6</v>
      </c>
      <c r="B180" s="356">
        <v>6450</v>
      </c>
      <c r="C180" s="16" t="s">
        <v>123</v>
      </c>
      <c r="D180" s="16" t="s">
        <v>123</v>
      </c>
      <c r="E180" s="4">
        <v>3889.8912999999998</v>
      </c>
    </row>
    <row r="181" spans="1:5" x14ac:dyDescent="0.25">
      <c r="A181" s="3">
        <v>31</v>
      </c>
      <c r="B181" s="167">
        <v>2796</v>
      </c>
      <c r="C181" s="17" t="s">
        <v>35</v>
      </c>
      <c r="D181" s="17" t="s">
        <v>35</v>
      </c>
      <c r="E181" s="4">
        <v>2410.7075</v>
      </c>
    </row>
    <row r="182" spans="1:5" x14ac:dyDescent="0.25">
      <c r="A182" s="3">
        <v>32</v>
      </c>
      <c r="B182" s="4">
        <v>21228</v>
      </c>
      <c r="C182" s="333" t="s">
        <v>36</v>
      </c>
      <c r="D182" s="333" t="s">
        <v>36</v>
      </c>
      <c r="E182" s="4">
        <v>19186.50605</v>
      </c>
    </row>
    <row r="183" spans="1:5" x14ac:dyDescent="0.25">
      <c r="A183" s="3">
        <v>99</v>
      </c>
      <c r="B183" s="4">
        <v>14746</v>
      </c>
      <c r="C183" s="333" t="s">
        <v>84</v>
      </c>
      <c r="D183" s="333" t="s">
        <v>84</v>
      </c>
      <c r="E183" s="4">
        <v>10999.432049999999</v>
      </c>
    </row>
    <row r="184" spans="1:5" x14ac:dyDescent="0.25">
      <c r="A184" s="3">
        <v>64</v>
      </c>
      <c r="B184" s="167">
        <v>6447</v>
      </c>
      <c r="C184" s="16" t="s">
        <v>183</v>
      </c>
      <c r="D184" s="16" t="s">
        <v>183</v>
      </c>
    </row>
    <row r="185" spans="1:5" x14ac:dyDescent="0.25">
      <c r="A185" s="3">
        <v>85</v>
      </c>
      <c r="B185" s="166">
        <v>1165</v>
      </c>
      <c r="C185" s="158" t="s">
        <v>165</v>
      </c>
      <c r="D185" s="158" t="s">
        <v>165</v>
      </c>
    </row>
    <row r="186" spans="1:5" x14ac:dyDescent="0.25">
      <c r="A186" s="3">
        <v>256</v>
      </c>
      <c r="B186" s="166">
        <v>1061.5999999999999</v>
      </c>
      <c r="C186" s="158" t="s">
        <v>413</v>
      </c>
      <c r="D186" s="158" t="s">
        <v>413</v>
      </c>
    </row>
    <row r="187" spans="1:5" x14ac:dyDescent="0.25">
      <c r="A187" s="3">
        <v>77</v>
      </c>
      <c r="B187" s="166">
        <v>298</v>
      </c>
      <c r="C187" s="158" t="s">
        <v>159</v>
      </c>
      <c r="D187" s="158" t="s">
        <v>159</v>
      </c>
    </row>
    <row r="188" spans="1:5" x14ac:dyDescent="0.25">
      <c r="A188" s="3">
        <v>63</v>
      </c>
      <c r="B188" s="166">
        <v>604</v>
      </c>
      <c r="C188" s="160" t="s">
        <v>140</v>
      </c>
      <c r="D188" s="160" t="s">
        <v>140</v>
      </c>
    </row>
    <row r="189" spans="1:5" x14ac:dyDescent="0.25">
      <c r="A189" s="3">
        <v>124</v>
      </c>
      <c r="B189" s="166">
        <v>213</v>
      </c>
      <c r="C189" s="158" t="s">
        <v>106</v>
      </c>
      <c r="D189" s="158" t="s">
        <v>106</v>
      </c>
      <c r="E189" s="4">
        <v>153.27950000000001</v>
      </c>
    </row>
    <row r="190" spans="1:5" x14ac:dyDescent="0.25">
      <c r="A190" s="3">
        <v>231</v>
      </c>
      <c r="B190" s="166">
        <v>829</v>
      </c>
      <c r="C190" s="158" t="s">
        <v>331</v>
      </c>
      <c r="D190" s="158" t="s">
        <v>331</v>
      </c>
      <c r="E190" s="4">
        <v>691.15944999999999</v>
      </c>
    </row>
    <row r="191" spans="1:5" x14ac:dyDescent="0.25">
      <c r="A191" s="3">
        <v>165</v>
      </c>
      <c r="B191" s="166">
        <v>71.400000000000006</v>
      </c>
      <c r="C191" s="158" t="s">
        <v>221</v>
      </c>
      <c r="D191" s="158" t="s">
        <v>221</v>
      </c>
      <c r="E191" s="4">
        <v>65.051000000000002</v>
      </c>
    </row>
    <row r="192" spans="1:5" x14ac:dyDescent="0.25">
      <c r="A192" s="3">
        <v>171</v>
      </c>
      <c r="B192" s="166">
        <v>581</v>
      </c>
      <c r="C192" s="158" t="s">
        <v>384</v>
      </c>
      <c r="D192" s="158" t="s">
        <v>384</v>
      </c>
      <c r="E192" s="4">
        <v>369.23325</v>
      </c>
    </row>
    <row r="193" spans="1:5" x14ac:dyDescent="0.25">
      <c r="A193" s="3">
        <v>176</v>
      </c>
      <c r="B193" s="166">
        <v>230</v>
      </c>
      <c r="C193" s="158" t="s">
        <v>234</v>
      </c>
      <c r="D193" s="158" t="s">
        <v>234</v>
      </c>
      <c r="E193" s="4">
        <v>194.31870000000001</v>
      </c>
    </row>
    <row r="194" spans="1:5" x14ac:dyDescent="0.25">
      <c r="A194" s="3">
        <v>33</v>
      </c>
      <c r="B194" s="167">
        <v>17198</v>
      </c>
      <c r="C194" s="350" t="s">
        <v>38</v>
      </c>
      <c r="D194" s="350" t="s">
        <v>38</v>
      </c>
      <c r="E194" s="4">
        <v>8852.97415</v>
      </c>
    </row>
    <row r="195" spans="1:5" x14ac:dyDescent="0.25">
      <c r="A195" s="3">
        <v>272</v>
      </c>
      <c r="B195" s="166">
        <v>1305</v>
      </c>
      <c r="C195" s="158" t="s">
        <v>432</v>
      </c>
      <c r="D195" s="158" t="s">
        <v>432</v>
      </c>
      <c r="E195" s="4">
        <v>764.93934999999999</v>
      </c>
    </row>
    <row r="196" spans="1:5" x14ac:dyDescent="0.25">
      <c r="A196" s="3">
        <v>197</v>
      </c>
      <c r="B196" s="166">
        <v>650</v>
      </c>
      <c r="C196" s="158" t="s">
        <v>258</v>
      </c>
      <c r="D196" s="158" t="s">
        <v>258</v>
      </c>
      <c r="E196" s="4">
        <v>331.67045000000002</v>
      </c>
    </row>
    <row r="197" spans="1:5" x14ac:dyDescent="0.25">
      <c r="A197" s="3">
        <v>84</v>
      </c>
      <c r="B197" s="166">
        <v>2004</v>
      </c>
      <c r="C197" s="158" t="s">
        <v>166</v>
      </c>
      <c r="D197" s="158" t="s">
        <v>166</v>
      </c>
    </row>
    <row r="198" spans="1:5" x14ac:dyDescent="0.25">
      <c r="A198" s="3">
        <v>54</v>
      </c>
      <c r="B198" s="167">
        <v>10655</v>
      </c>
      <c r="C198" s="18" t="s">
        <v>176</v>
      </c>
      <c r="D198" s="18"/>
      <c r="E198" s="4">
        <v>2781.6967</v>
      </c>
    </row>
    <row r="199" spans="1:5" x14ac:dyDescent="0.25">
      <c r="A199" s="3">
        <v>92</v>
      </c>
      <c r="B199" s="167">
        <v>14188</v>
      </c>
      <c r="C199" s="13" t="s">
        <v>155</v>
      </c>
      <c r="D199" s="13" t="s">
        <v>155</v>
      </c>
    </row>
    <row r="200" spans="1:5" x14ac:dyDescent="0.25">
      <c r="A200" s="3">
        <v>72</v>
      </c>
      <c r="B200" s="167">
        <v>3450</v>
      </c>
      <c r="C200" s="13" t="s">
        <v>153</v>
      </c>
      <c r="D200" s="13" t="s">
        <v>153</v>
      </c>
    </row>
    <row r="201" spans="1:5" x14ac:dyDescent="0.25">
      <c r="A201" s="3">
        <v>47</v>
      </c>
      <c r="B201" s="167">
        <v>16612</v>
      </c>
      <c r="C201" s="365" t="s">
        <v>65</v>
      </c>
      <c r="D201" s="366" t="s">
        <v>65</v>
      </c>
      <c r="E201" s="4">
        <v>8528.8930500000006</v>
      </c>
    </row>
    <row r="202" spans="1:5" x14ac:dyDescent="0.25">
      <c r="A202" s="3">
        <v>233</v>
      </c>
      <c r="B202" s="166">
        <v>360</v>
      </c>
      <c r="C202" s="158" t="s">
        <v>333</v>
      </c>
      <c r="D202" s="158" t="s">
        <v>333</v>
      </c>
      <c r="E202" s="4">
        <v>209.7569</v>
      </c>
    </row>
    <row r="203" spans="1:5" x14ac:dyDescent="0.25">
      <c r="A203" s="3">
        <v>34</v>
      </c>
      <c r="B203" s="4">
        <v>17608</v>
      </c>
      <c r="C203" s="333" t="s">
        <v>40</v>
      </c>
      <c r="D203" s="333" t="s">
        <v>40</v>
      </c>
      <c r="E203" s="4">
        <v>14357.646350000001</v>
      </c>
    </row>
    <row r="204" spans="1:5" x14ac:dyDescent="0.25">
      <c r="A204" s="3">
        <v>255</v>
      </c>
      <c r="B204" s="166">
        <v>2847.1</v>
      </c>
      <c r="C204" s="158" t="s">
        <v>412</v>
      </c>
      <c r="D204" s="158"/>
    </row>
    <row r="205" spans="1:5" x14ac:dyDescent="0.25">
      <c r="A205" s="3">
        <v>131</v>
      </c>
      <c r="B205" s="4">
        <v>51639</v>
      </c>
      <c r="C205" s="333" t="s">
        <v>180</v>
      </c>
      <c r="D205" s="333" t="s">
        <v>180</v>
      </c>
      <c r="E205" s="4">
        <v>47763.375500000002</v>
      </c>
    </row>
    <row r="206" spans="1:5" x14ac:dyDescent="0.25">
      <c r="A206" s="3">
        <v>35</v>
      </c>
      <c r="B206" s="167">
        <v>2299</v>
      </c>
      <c r="C206" s="17" t="s">
        <v>42</v>
      </c>
      <c r="D206" s="17" t="s">
        <v>42</v>
      </c>
      <c r="E206" s="4">
        <v>1995.5532499999999</v>
      </c>
    </row>
    <row r="207" spans="1:5" x14ac:dyDescent="0.25">
      <c r="A207" s="3">
        <v>42</v>
      </c>
      <c r="B207" s="4">
        <v>26707</v>
      </c>
      <c r="C207" s="3" t="s">
        <v>54</v>
      </c>
      <c r="D207" s="3" t="s">
        <v>54</v>
      </c>
      <c r="E207" s="4">
        <v>11453.81875</v>
      </c>
    </row>
    <row r="208" spans="1:5" x14ac:dyDescent="0.25">
      <c r="A208" s="3">
        <v>12</v>
      </c>
      <c r="B208" s="356">
        <v>13069</v>
      </c>
      <c r="C208" s="16" t="s">
        <v>133</v>
      </c>
      <c r="D208" s="16" t="s">
        <v>133</v>
      </c>
      <c r="E208" s="4">
        <v>6756.7764500000003</v>
      </c>
    </row>
    <row r="209" spans="1:5" x14ac:dyDescent="0.25">
      <c r="A209" s="3">
        <v>13</v>
      </c>
      <c r="B209" s="356">
        <v>12846</v>
      </c>
      <c r="C209" s="16" t="s">
        <v>135</v>
      </c>
      <c r="D209" s="16"/>
      <c r="E209" s="4">
        <v>4319.6272499999995</v>
      </c>
    </row>
    <row r="210" spans="1:5" x14ac:dyDescent="0.25">
      <c r="A210" s="3">
        <v>14</v>
      </c>
      <c r="B210" s="355">
        <v>5132</v>
      </c>
      <c r="C210" s="160" t="s">
        <v>132</v>
      </c>
      <c r="D210" s="160" t="s">
        <v>132</v>
      </c>
      <c r="E210" s="4">
        <v>1557.4224999999999</v>
      </c>
    </row>
    <row r="211" spans="1:5" x14ac:dyDescent="0.25">
      <c r="A211" s="3">
        <v>180</v>
      </c>
      <c r="B211" s="166">
        <v>2052</v>
      </c>
      <c r="C211" s="158" t="s">
        <v>238</v>
      </c>
      <c r="D211" s="158" t="s">
        <v>238</v>
      </c>
      <c r="E211" s="4">
        <v>1293.4174499999999</v>
      </c>
    </row>
    <row r="212" spans="1:5" x14ac:dyDescent="0.25">
      <c r="A212" s="3">
        <v>115</v>
      </c>
      <c r="B212" s="167">
        <v>3608</v>
      </c>
      <c r="C212" s="17" t="s">
        <v>97</v>
      </c>
      <c r="D212" s="17" t="s">
        <v>97</v>
      </c>
      <c r="E212" s="4">
        <v>2626.1651999999999</v>
      </c>
    </row>
    <row r="213" spans="1:5" x14ac:dyDescent="0.25">
      <c r="A213" s="3">
        <v>210</v>
      </c>
      <c r="B213" s="166">
        <v>1138</v>
      </c>
      <c r="C213" s="158" t="s">
        <v>275</v>
      </c>
      <c r="D213" s="158" t="s">
        <v>275</v>
      </c>
      <c r="E213" s="4">
        <v>959.75160000000005</v>
      </c>
    </row>
    <row r="214" spans="1:5" x14ac:dyDescent="0.25">
      <c r="A214" s="3">
        <v>60</v>
      </c>
      <c r="B214" s="367">
        <v>2883</v>
      </c>
      <c r="C214" s="368" t="s">
        <v>85</v>
      </c>
      <c r="D214" s="368" t="s">
        <v>85</v>
      </c>
      <c r="E214" s="4">
        <v>965.65864999999997</v>
      </c>
    </row>
    <row r="215" spans="1:5" x14ac:dyDescent="0.25">
      <c r="A215" s="3">
        <v>236</v>
      </c>
      <c r="B215" s="166">
        <v>298</v>
      </c>
      <c r="C215" s="158" t="s">
        <v>336</v>
      </c>
      <c r="D215" s="158" t="s">
        <v>336</v>
      </c>
      <c r="E215" s="4">
        <v>260.63670000000002</v>
      </c>
    </row>
    <row r="216" spans="1:5" x14ac:dyDescent="0.25">
      <c r="A216" s="3">
        <v>259</v>
      </c>
      <c r="B216" s="166">
        <v>243.55</v>
      </c>
      <c r="C216" s="158" t="s">
        <v>416</v>
      </c>
      <c r="D216" s="158" t="s">
        <v>416</v>
      </c>
      <c r="E216" s="4">
        <v>204.36545000000001</v>
      </c>
    </row>
    <row r="217" spans="1:5" x14ac:dyDescent="0.25">
      <c r="A217" s="2">
        <v>3</v>
      </c>
      <c r="B217" s="356">
        <v>31165</v>
      </c>
      <c r="C217" s="16" t="s">
        <v>118</v>
      </c>
      <c r="D217" s="16" t="s">
        <v>118</v>
      </c>
      <c r="E217" s="4">
        <v>4836.9748499999996</v>
      </c>
    </row>
    <row r="218" spans="1:5" x14ac:dyDescent="0.25">
      <c r="A218" s="3">
        <v>182</v>
      </c>
      <c r="B218" s="166">
        <v>897</v>
      </c>
      <c r="C218" s="158" t="s">
        <v>240</v>
      </c>
      <c r="D218" s="158" t="s">
        <v>240</v>
      </c>
      <c r="E218" s="4">
        <v>174.0436</v>
      </c>
    </row>
    <row r="219" spans="1:5" x14ac:dyDescent="0.25">
      <c r="A219" s="3">
        <v>48</v>
      </c>
      <c r="B219" s="167">
        <v>3264</v>
      </c>
      <c r="C219" s="21" t="s">
        <v>66</v>
      </c>
      <c r="D219" s="21" t="s">
        <v>66</v>
      </c>
      <c r="E219" s="4">
        <v>2492.8647500000002</v>
      </c>
    </row>
    <row r="220" spans="1:5" x14ac:dyDescent="0.25">
      <c r="A220" s="3">
        <v>141</v>
      </c>
      <c r="B220" s="167">
        <v>4517</v>
      </c>
      <c r="C220" s="13" t="s">
        <v>190</v>
      </c>
      <c r="D220" s="13" t="s">
        <v>190</v>
      </c>
      <c r="E220" s="4">
        <v>1630.8879999999999</v>
      </c>
    </row>
    <row r="221" spans="1:5" x14ac:dyDescent="0.25">
      <c r="A221" s="3">
        <v>27</v>
      </c>
      <c r="B221" s="166">
        <v>834</v>
      </c>
      <c r="C221" s="158" t="s">
        <v>29</v>
      </c>
      <c r="D221" s="158" t="s">
        <v>29</v>
      </c>
      <c r="E221" s="4">
        <v>609.76430000000005</v>
      </c>
    </row>
    <row r="222" spans="1:5" x14ac:dyDescent="0.25">
      <c r="A222" s="3">
        <v>157</v>
      </c>
      <c r="B222" s="166">
        <v>99</v>
      </c>
      <c r="C222" s="158" t="s">
        <v>212</v>
      </c>
      <c r="D222" s="158" t="s">
        <v>212</v>
      </c>
      <c r="E222" s="4">
        <v>28.945799999999998</v>
      </c>
    </row>
    <row r="223" spans="1:5" x14ac:dyDescent="0.25">
      <c r="A223" s="3">
        <v>167</v>
      </c>
      <c r="B223" s="166">
        <v>33</v>
      </c>
      <c r="C223" s="158" t="s">
        <v>223</v>
      </c>
      <c r="D223" s="158" t="s">
        <v>223</v>
      </c>
      <c r="E223" s="4">
        <v>14.98925</v>
      </c>
    </row>
    <row r="224" spans="1:5" x14ac:dyDescent="0.25">
      <c r="A224" s="3">
        <v>135</v>
      </c>
      <c r="B224" s="166">
        <v>3426</v>
      </c>
      <c r="C224" s="328" t="s">
        <v>508</v>
      </c>
      <c r="D224" s="328" t="s">
        <v>508</v>
      </c>
      <c r="E224" s="4">
        <v>703.38495</v>
      </c>
    </row>
    <row r="225" spans="1:5" x14ac:dyDescent="0.25">
      <c r="A225" s="3">
        <v>187</v>
      </c>
      <c r="B225" s="166">
        <v>429</v>
      </c>
      <c r="C225" s="158" t="s">
        <v>248</v>
      </c>
      <c r="D225" s="158" t="s">
        <v>248</v>
      </c>
      <c r="E225" s="4">
        <v>148.75944999999999</v>
      </c>
    </row>
    <row r="226" spans="1:5" x14ac:dyDescent="0.25">
      <c r="A226" s="3">
        <v>244</v>
      </c>
      <c r="B226" s="158">
        <v>158</v>
      </c>
      <c r="C226" s="158" t="s">
        <v>380</v>
      </c>
      <c r="D226" s="158" t="s">
        <v>380</v>
      </c>
      <c r="E226" s="4">
        <v>83.413300000000007</v>
      </c>
    </row>
    <row r="227" spans="1:5" x14ac:dyDescent="0.25">
      <c r="A227" s="3">
        <v>138</v>
      </c>
      <c r="B227" s="167">
        <v>15261</v>
      </c>
      <c r="C227" s="13" t="s">
        <v>186</v>
      </c>
      <c r="D227" s="13" t="s">
        <v>186</v>
      </c>
      <c r="E227" s="4">
        <v>8244.8180499999999</v>
      </c>
    </row>
    <row r="228" spans="1:5" x14ac:dyDescent="0.25">
      <c r="A228" s="3">
        <v>56</v>
      </c>
      <c r="B228" s="167">
        <v>9566</v>
      </c>
      <c r="C228" s="17" t="s">
        <v>77</v>
      </c>
      <c r="D228" s="17" t="s">
        <v>77</v>
      </c>
      <c r="E228" s="4">
        <v>5134.1237499999997</v>
      </c>
    </row>
    <row r="229" spans="1:5" x14ac:dyDescent="0.25">
      <c r="A229" s="3">
        <v>148</v>
      </c>
      <c r="B229" s="166">
        <v>942</v>
      </c>
      <c r="C229" s="160" t="s">
        <v>202</v>
      </c>
      <c r="D229" s="160" t="s">
        <v>202</v>
      </c>
      <c r="E229" s="4">
        <v>184.57304999999999</v>
      </c>
    </row>
    <row r="230" spans="1:5" x14ac:dyDescent="0.25">
      <c r="A230" s="3">
        <v>57</v>
      </c>
      <c r="B230" s="167">
        <v>4010</v>
      </c>
      <c r="C230" s="17" t="s">
        <v>79</v>
      </c>
      <c r="D230" s="17" t="s">
        <v>79</v>
      </c>
      <c r="E230" s="4">
        <v>2244.5729500000002</v>
      </c>
    </row>
    <row r="231" spans="1:5" x14ac:dyDescent="0.25">
      <c r="A231" s="3">
        <v>118</v>
      </c>
      <c r="B231" s="167">
        <v>7529</v>
      </c>
      <c r="C231" s="17" t="s">
        <v>100</v>
      </c>
      <c r="D231" s="17" t="s">
        <v>100</v>
      </c>
      <c r="E231" s="4">
        <v>6213.9773500000001</v>
      </c>
    </row>
    <row r="232" spans="1:5" x14ac:dyDescent="0.25">
      <c r="A232" s="3">
        <v>128</v>
      </c>
      <c r="B232" s="166">
        <v>2475</v>
      </c>
      <c r="C232" s="163" t="s">
        <v>80</v>
      </c>
      <c r="D232" s="163" t="s">
        <v>80</v>
      </c>
      <c r="E232" s="4">
        <v>1145.47505</v>
      </c>
    </row>
    <row r="233" spans="1:5" x14ac:dyDescent="0.25">
      <c r="A233" s="3">
        <v>162</v>
      </c>
      <c r="B233" s="166">
        <v>947</v>
      </c>
      <c r="C233" s="158" t="s">
        <v>218</v>
      </c>
      <c r="D233" s="158" t="s">
        <v>218</v>
      </c>
      <c r="E233" s="4">
        <v>205.79339999999999</v>
      </c>
    </row>
    <row r="234" spans="1:5" x14ac:dyDescent="0.25">
      <c r="A234" s="3">
        <v>58</v>
      </c>
      <c r="B234" s="4">
        <v>112427</v>
      </c>
      <c r="C234" s="314" t="s">
        <v>81</v>
      </c>
      <c r="D234" s="322" t="s">
        <v>81</v>
      </c>
      <c r="E234" s="4">
        <v>60675.107450000003</v>
      </c>
    </row>
    <row r="235" spans="1:5" x14ac:dyDescent="0.25">
      <c r="A235" s="3">
        <v>89</v>
      </c>
      <c r="B235" s="167">
        <v>3213</v>
      </c>
      <c r="C235" s="13" t="s">
        <v>147</v>
      </c>
      <c r="D235" s="13" t="s">
        <v>147</v>
      </c>
    </row>
    <row r="236" spans="1:5" x14ac:dyDescent="0.25">
      <c r="A236" s="3">
        <v>133</v>
      </c>
      <c r="B236" s="166">
        <v>2507</v>
      </c>
      <c r="C236" s="158" t="s">
        <v>184</v>
      </c>
      <c r="D236" s="158" t="s">
        <v>184</v>
      </c>
      <c r="E236" s="4">
        <v>1805.0598</v>
      </c>
    </row>
    <row r="237" spans="1:5" x14ac:dyDescent="0.25">
      <c r="A237" s="3">
        <v>265</v>
      </c>
      <c r="B237" s="167">
        <v>2208</v>
      </c>
      <c r="C237" s="13" t="s">
        <v>422</v>
      </c>
      <c r="D237" s="13" t="s">
        <v>422</v>
      </c>
      <c r="E237" s="4">
        <v>1950.8577</v>
      </c>
    </row>
    <row r="238" spans="1:5" x14ac:dyDescent="0.25">
      <c r="A238" s="3">
        <v>166</v>
      </c>
      <c r="B238" s="166">
        <v>203</v>
      </c>
      <c r="C238" s="158" t="s">
        <v>222</v>
      </c>
      <c r="D238" s="158" t="s">
        <v>222</v>
      </c>
      <c r="E238" s="4">
        <v>125.7085</v>
      </c>
    </row>
    <row r="239" spans="1:5" x14ac:dyDescent="0.25">
      <c r="A239" s="3">
        <v>185</v>
      </c>
      <c r="B239" s="166">
        <v>1135</v>
      </c>
      <c r="C239" s="158" t="s">
        <v>246</v>
      </c>
      <c r="D239" s="158" t="s">
        <v>246</v>
      </c>
      <c r="E239" s="4">
        <v>604.37279999999998</v>
      </c>
    </row>
    <row r="240" spans="1:5" x14ac:dyDescent="0.25">
      <c r="A240" s="3">
        <v>73</v>
      </c>
      <c r="B240" s="166">
        <v>977</v>
      </c>
      <c r="C240" s="158" t="s">
        <v>399</v>
      </c>
      <c r="D240" s="158" t="s">
        <v>399</v>
      </c>
    </row>
    <row r="241" spans="1:5" x14ac:dyDescent="0.25">
      <c r="A241" s="3">
        <v>209</v>
      </c>
      <c r="B241" s="166">
        <v>1466</v>
      </c>
      <c r="C241" s="158" t="s">
        <v>274</v>
      </c>
      <c r="D241" s="158" t="s">
        <v>274</v>
      </c>
      <c r="E241" s="4">
        <v>1190.0011500000001</v>
      </c>
    </row>
    <row r="242" spans="1:5" x14ac:dyDescent="0.25">
      <c r="A242" s="3">
        <v>36</v>
      </c>
      <c r="B242" s="166">
        <v>284</v>
      </c>
      <c r="C242" s="158" t="s">
        <v>44</v>
      </c>
      <c r="D242" s="158" t="s">
        <v>44</v>
      </c>
      <c r="E242" s="4">
        <v>246.59424999999999</v>
      </c>
    </row>
    <row r="243" spans="1:5" x14ac:dyDescent="0.25">
      <c r="A243" s="3">
        <v>205</v>
      </c>
      <c r="B243" s="4">
        <v>65157</v>
      </c>
      <c r="C243" s="314" t="s">
        <v>270</v>
      </c>
      <c r="D243" s="322" t="s">
        <v>270</v>
      </c>
      <c r="E243" s="4">
        <v>54139.498749999999</v>
      </c>
    </row>
    <row r="244" spans="1:5" x14ac:dyDescent="0.25">
      <c r="A244" s="3">
        <v>192</v>
      </c>
      <c r="B244" s="166">
        <v>634</v>
      </c>
      <c r="C244" s="158" t="s">
        <v>254</v>
      </c>
      <c r="D244" s="158" t="s">
        <v>254</v>
      </c>
      <c r="E244" s="4">
        <v>274.93009999999998</v>
      </c>
    </row>
    <row r="245" spans="1:5" x14ac:dyDescent="0.25">
      <c r="A245" s="3">
        <v>268</v>
      </c>
      <c r="B245" s="167">
        <v>4805</v>
      </c>
      <c r="C245" s="13" t="s">
        <v>425</v>
      </c>
      <c r="D245" s="13" t="s">
        <v>425</v>
      </c>
      <c r="E245" s="4">
        <v>2904.1666500000001</v>
      </c>
    </row>
    <row r="246" spans="1:5" x14ac:dyDescent="0.25">
      <c r="A246" s="3">
        <v>150</v>
      </c>
      <c r="B246" s="166">
        <v>17.5</v>
      </c>
      <c r="C246" s="160" t="s">
        <v>205</v>
      </c>
      <c r="D246" s="160" t="s">
        <v>205</v>
      </c>
      <c r="E246" s="4">
        <v>3.4102000000000001</v>
      </c>
    </row>
    <row r="247" spans="1:5" x14ac:dyDescent="0.25">
      <c r="A247" s="3">
        <v>250</v>
      </c>
      <c r="B247" s="166">
        <v>286.14</v>
      </c>
      <c r="C247" s="158" t="s">
        <v>407</v>
      </c>
      <c r="D247" s="158" t="s">
        <v>407</v>
      </c>
    </row>
    <row r="248" spans="1:5" x14ac:dyDescent="0.25">
      <c r="A248" s="3">
        <v>222</v>
      </c>
      <c r="B248" s="167">
        <v>2040</v>
      </c>
      <c r="C248" s="13" t="s">
        <v>320</v>
      </c>
      <c r="D248" s="13" t="s">
        <v>320</v>
      </c>
      <c r="E248" s="4">
        <v>1757.5868</v>
      </c>
    </row>
    <row r="249" spans="1:5" x14ac:dyDescent="0.25">
      <c r="A249" s="3">
        <v>264</v>
      </c>
      <c r="B249" s="166">
        <v>212.9</v>
      </c>
      <c r="C249" s="158" t="s">
        <v>421</v>
      </c>
      <c r="D249" s="158" t="s">
        <v>421</v>
      </c>
      <c r="E249" s="4">
        <v>194.59</v>
      </c>
    </row>
    <row r="250" spans="1:5" x14ac:dyDescent="0.25">
      <c r="A250" s="3">
        <v>224</v>
      </c>
      <c r="B250" s="167">
        <v>3468</v>
      </c>
      <c r="C250" s="15" t="s">
        <v>323</v>
      </c>
      <c r="D250" s="15" t="s">
        <v>323</v>
      </c>
      <c r="E250" s="4">
        <v>1508.1777500000001</v>
      </c>
    </row>
    <row r="251" spans="1:5" x14ac:dyDescent="0.25">
      <c r="A251" s="3">
        <v>163</v>
      </c>
      <c r="B251" s="166">
        <v>1853</v>
      </c>
      <c r="C251" s="158" t="s">
        <v>219</v>
      </c>
      <c r="D251" s="158" t="s">
        <v>219</v>
      </c>
      <c r="E251" s="4">
        <v>1004.2261</v>
      </c>
    </row>
    <row r="252" spans="1:5" x14ac:dyDescent="0.25">
      <c r="A252" s="3">
        <v>252</v>
      </c>
      <c r="B252" s="166">
        <v>48.109000000000002</v>
      </c>
      <c r="C252" s="158" t="s">
        <v>409</v>
      </c>
      <c r="D252" s="158" t="s">
        <v>409</v>
      </c>
    </row>
    <row r="253" spans="1:5" x14ac:dyDescent="0.25">
      <c r="A253" s="3">
        <v>247</v>
      </c>
      <c r="B253" s="167">
        <v>4882.8</v>
      </c>
      <c r="C253" s="13" t="s">
        <v>404</v>
      </c>
      <c r="D253" s="13" t="s">
        <v>404</v>
      </c>
    </row>
    <row r="254" spans="1:5" x14ac:dyDescent="0.25">
      <c r="A254" s="3">
        <v>228</v>
      </c>
      <c r="B254" s="166">
        <v>423</v>
      </c>
      <c r="C254" s="158" t="s">
        <v>328</v>
      </c>
      <c r="D254" s="158" t="s">
        <v>328</v>
      </c>
      <c r="E254" s="4">
        <v>278.24225000000001</v>
      </c>
    </row>
    <row r="255" spans="1:5" x14ac:dyDescent="0.25">
      <c r="A255" s="3">
        <v>28</v>
      </c>
      <c r="B255" s="167">
        <v>3462</v>
      </c>
      <c r="C255" s="17" t="s">
        <v>30</v>
      </c>
      <c r="D255" s="17" t="s">
        <v>30</v>
      </c>
      <c r="E255" s="4">
        <v>2661.9495499999998</v>
      </c>
    </row>
    <row r="256" spans="1:5" x14ac:dyDescent="0.25">
      <c r="A256" s="3">
        <v>97</v>
      </c>
      <c r="B256" s="4">
        <v>63127</v>
      </c>
      <c r="C256" s="333" t="s">
        <v>391</v>
      </c>
      <c r="D256" s="333" t="s">
        <v>391</v>
      </c>
    </row>
    <row r="257" spans="1:5" x14ac:dyDescent="0.25">
      <c r="A257" s="3">
        <v>29</v>
      </c>
      <c r="B257" s="167">
        <v>1392</v>
      </c>
      <c r="C257" s="17" t="s">
        <v>32</v>
      </c>
      <c r="D257" s="17" t="s">
        <v>32</v>
      </c>
      <c r="E257" s="4">
        <v>1378.7</v>
      </c>
    </row>
    <row r="258" spans="1:5" x14ac:dyDescent="0.25">
      <c r="A258" s="3">
        <v>198</v>
      </c>
      <c r="B258" s="166">
        <v>845</v>
      </c>
      <c r="C258" s="158" t="s">
        <v>259</v>
      </c>
      <c r="D258" s="158" t="s">
        <v>259</v>
      </c>
      <c r="E258" s="4">
        <v>323.12599999999998</v>
      </c>
    </row>
    <row r="259" spans="1:5" x14ac:dyDescent="0.25">
      <c r="A259" s="3">
        <v>230</v>
      </c>
      <c r="B259" s="166">
        <v>535</v>
      </c>
      <c r="C259" s="158" t="s">
        <v>330</v>
      </c>
      <c r="D259" s="158" t="s">
        <v>330</v>
      </c>
      <c r="E259" s="4">
        <v>255.7663</v>
      </c>
    </row>
    <row r="260" spans="1:5" x14ac:dyDescent="0.25">
      <c r="A260" s="3">
        <v>239</v>
      </c>
      <c r="B260" s="166">
        <v>1184</v>
      </c>
      <c r="C260" s="158" t="s">
        <v>339</v>
      </c>
      <c r="D260" s="158" t="s">
        <v>339</v>
      </c>
      <c r="E260" s="4">
        <v>723.904</v>
      </c>
    </row>
    <row r="261" spans="1:5" x14ac:dyDescent="0.25">
      <c r="A261" s="3">
        <v>237</v>
      </c>
      <c r="B261" s="166">
        <v>179</v>
      </c>
      <c r="C261" s="158" t="s">
        <v>338</v>
      </c>
      <c r="D261" s="158" t="s">
        <v>338</v>
      </c>
      <c r="E261" s="4">
        <v>102.73025</v>
      </c>
    </row>
    <row r="262" spans="1:5" x14ac:dyDescent="0.25">
      <c r="A262" s="3">
        <v>234</v>
      </c>
      <c r="B262" s="166">
        <v>190</v>
      </c>
      <c r="C262" s="158" t="s">
        <v>334</v>
      </c>
      <c r="D262" s="158" t="s">
        <v>334</v>
      </c>
      <c r="E262" s="4">
        <v>73.142600000000002</v>
      </c>
    </row>
    <row r="263" spans="1:5" x14ac:dyDescent="0.25">
      <c r="A263" s="3">
        <v>229</v>
      </c>
      <c r="B263" s="166">
        <v>257</v>
      </c>
      <c r="C263" s="158" t="s">
        <v>329</v>
      </c>
      <c r="D263" s="158" t="s">
        <v>329</v>
      </c>
      <c r="E263" s="4">
        <v>208.98050000000001</v>
      </c>
    </row>
    <row r="264" spans="1:5" x14ac:dyDescent="0.25">
      <c r="A264" s="308">
        <v>238</v>
      </c>
      <c r="B264" s="316">
        <v>9782</v>
      </c>
      <c r="C264" s="319" t="s">
        <v>521</v>
      </c>
      <c r="D264" s="362" t="s">
        <v>521</v>
      </c>
    </row>
    <row r="265" spans="1:5" x14ac:dyDescent="0.25">
      <c r="A265" s="3">
        <v>226</v>
      </c>
      <c r="B265" s="166">
        <v>1326</v>
      </c>
      <c r="C265" s="158" t="s">
        <v>326</v>
      </c>
      <c r="D265" s="158" t="s">
        <v>326</v>
      </c>
      <c r="E265" s="4">
        <v>944.04660000000001</v>
      </c>
    </row>
    <row r="266" spans="1:5" x14ac:dyDescent="0.25">
      <c r="A266" s="3">
        <v>90</v>
      </c>
      <c r="B266" s="166">
        <v>1192</v>
      </c>
      <c r="C266" s="158" t="s">
        <v>149</v>
      </c>
      <c r="D266" s="158" t="s">
        <v>149</v>
      </c>
    </row>
    <row r="267" spans="1:5" x14ac:dyDescent="0.25">
      <c r="A267" s="3">
        <v>81</v>
      </c>
      <c r="B267" s="4">
        <v>23246</v>
      </c>
      <c r="C267" s="314" t="s">
        <v>163</v>
      </c>
      <c r="D267" s="314" t="s">
        <v>163</v>
      </c>
    </row>
    <row r="268" spans="1:5" x14ac:dyDescent="0.25">
      <c r="A268" s="2">
        <v>114</v>
      </c>
      <c r="B268" s="355">
        <v>956</v>
      </c>
      <c r="C268" s="160" t="s">
        <v>96</v>
      </c>
      <c r="D268" s="160" t="s">
        <v>96</v>
      </c>
      <c r="E268" s="4">
        <v>760.81775000000005</v>
      </c>
    </row>
    <row r="269" spans="1:5" x14ac:dyDescent="0.25">
      <c r="A269" s="3">
        <v>37</v>
      </c>
      <c r="B269" s="4">
        <v>385371</v>
      </c>
      <c r="C269" s="314" t="s">
        <v>45</v>
      </c>
      <c r="E269" s="4">
        <v>128839.5154</v>
      </c>
    </row>
    <row r="270" spans="1:5" x14ac:dyDescent="0.25">
      <c r="A270" s="3">
        <v>37</v>
      </c>
      <c r="B270" s="4">
        <v>385371</v>
      </c>
      <c r="C270" s="314" t="s">
        <v>45</v>
      </c>
      <c r="D270" s="314" t="s">
        <v>511</v>
      </c>
    </row>
    <row r="271" spans="1:5" x14ac:dyDescent="0.25">
      <c r="A271" s="3">
        <v>37</v>
      </c>
      <c r="B271" s="4">
        <v>385371</v>
      </c>
      <c r="C271" s="314" t="s">
        <v>45</v>
      </c>
      <c r="D271" s="322" t="s">
        <v>45</v>
      </c>
    </row>
    <row r="272" spans="1:5" x14ac:dyDescent="0.25">
      <c r="A272" s="3">
        <v>71</v>
      </c>
      <c r="B272" s="167">
        <v>11068</v>
      </c>
      <c r="C272" s="332" t="s">
        <v>154</v>
      </c>
      <c r="D272" s="332" t="s">
        <v>154</v>
      </c>
    </row>
    <row r="273" spans="1:5" x14ac:dyDescent="0.25">
      <c r="A273" s="3">
        <v>41</v>
      </c>
      <c r="B273" s="4">
        <v>51723</v>
      </c>
      <c r="C273" s="314" t="s">
        <v>299</v>
      </c>
      <c r="D273" s="314" t="s">
        <v>299</v>
      </c>
      <c r="E273" s="4">
        <v>1722.2103</v>
      </c>
    </row>
    <row r="274" spans="1:5" x14ac:dyDescent="0.25">
      <c r="A274" s="3">
        <v>70</v>
      </c>
      <c r="B274" s="167">
        <v>5416</v>
      </c>
      <c r="C274" s="332" t="s">
        <v>151</v>
      </c>
      <c r="D274" s="332" t="s">
        <v>151</v>
      </c>
    </row>
    <row r="275" spans="1:5" x14ac:dyDescent="0.25">
      <c r="A275" s="3">
        <v>38</v>
      </c>
      <c r="B275" s="4">
        <v>15798</v>
      </c>
      <c r="C275" s="314" t="s">
        <v>47</v>
      </c>
      <c r="D275" s="314" t="s">
        <v>47</v>
      </c>
      <c r="E275" s="4">
        <v>13478.3766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8646F-95FF-4629-9431-A705CD040C6B}">
  <dimension ref="A1:X303"/>
  <sheetViews>
    <sheetView zoomScale="90" zoomScaleNormal="90" workbookViewId="0">
      <pane ySplit="2" topLeftCell="A3" activePane="bottomLeft" state="frozen"/>
      <selection pane="bottomLeft" activeCell="M80" sqref="M80:M81"/>
    </sheetView>
  </sheetViews>
  <sheetFormatPr defaultRowHeight="15" x14ac:dyDescent="0.25"/>
  <cols>
    <col min="1" max="1" width="9.140625" style="33"/>
    <col min="2" max="2" width="20.28515625" style="2" customWidth="1"/>
    <col min="3" max="3" width="12.28515625" style="2" customWidth="1"/>
    <col min="4" max="4" width="16.42578125" style="2" customWidth="1"/>
    <col min="5" max="5" width="9.42578125" style="2" customWidth="1"/>
    <col min="6" max="6" width="14.42578125" style="2" customWidth="1"/>
    <col min="7" max="7" width="15.7109375" style="2" customWidth="1"/>
    <col min="8" max="8" width="19.85546875" style="23" customWidth="1"/>
    <col min="9" max="9" width="15.85546875" style="23" customWidth="1"/>
    <col min="10" max="10" width="14.85546875" style="2" customWidth="1"/>
    <col min="11" max="11" width="29.85546875" style="219" customWidth="1"/>
    <col min="12" max="12" width="18.42578125" style="234" customWidth="1"/>
    <col min="13" max="13" width="24.140625" style="234" customWidth="1"/>
    <col min="14" max="14" width="15.7109375" style="234" customWidth="1"/>
    <col min="16" max="16" width="18.42578125" style="2" customWidth="1"/>
  </cols>
  <sheetData>
    <row r="1" spans="1:16" ht="18.75" x14ac:dyDescent="0.25">
      <c r="A1" s="32" t="s">
        <v>269</v>
      </c>
      <c r="B1" s="32" t="s">
        <v>0</v>
      </c>
      <c r="C1" s="36" t="s">
        <v>181</v>
      </c>
      <c r="D1" s="36" t="s">
        <v>284</v>
      </c>
      <c r="E1" s="36" t="s">
        <v>182</v>
      </c>
      <c r="F1" s="36" t="s">
        <v>1</v>
      </c>
      <c r="G1" s="36" t="s">
        <v>2</v>
      </c>
      <c r="H1" s="37" t="s">
        <v>295</v>
      </c>
      <c r="I1" s="37" t="s">
        <v>283</v>
      </c>
      <c r="J1" s="38" t="s">
        <v>268</v>
      </c>
      <c r="K1" s="416" t="s">
        <v>292</v>
      </c>
      <c r="L1" s="416"/>
      <c r="M1" s="416"/>
      <c r="N1" s="416"/>
      <c r="P1"/>
    </row>
    <row r="2" spans="1:16" ht="16.5" thickBot="1" x14ac:dyDescent="0.3">
      <c r="B2" s="33"/>
      <c r="C2" s="33"/>
      <c r="D2" s="33"/>
      <c r="E2" s="33"/>
      <c r="F2" s="33"/>
      <c r="G2" s="33"/>
      <c r="H2" s="35"/>
      <c r="I2" s="35"/>
      <c r="J2" s="33"/>
      <c r="K2" s="211" t="s">
        <v>293</v>
      </c>
      <c r="L2" s="224" t="s">
        <v>296</v>
      </c>
      <c r="M2" s="211" t="s">
        <v>294</v>
      </c>
      <c r="N2" s="224" t="s">
        <v>297</v>
      </c>
      <c r="P2"/>
    </row>
    <row r="3" spans="1:16" x14ac:dyDescent="0.25">
      <c r="A3" s="51">
        <v>13</v>
      </c>
      <c r="B3" s="39" t="s">
        <v>117</v>
      </c>
      <c r="C3" s="40" t="s">
        <v>311</v>
      </c>
      <c r="D3" s="40" t="s">
        <v>311</v>
      </c>
      <c r="E3" s="40" t="s">
        <v>312</v>
      </c>
      <c r="F3" s="41" t="s">
        <v>21</v>
      </c>
      <c r="G3" s="40" t="s">
        <v>52</v>
      </c>
      <c r="H3" s="42">
        <v>720.5</v>
      </c>
      <c r="I3" s="42">
        <v>304.60000000000002</v>
      </c>
      <c r="J3" s="43">
        <v>42.276197085357396</v>
      </c>
      <c r="K3" s="380" t="s">
        <v>298</v>
      </c>
      <c r="L3" s="383">
        <v>1245</v>
      </c>
      <c r="M3" s="380" t="s">
        <v>298</v>
      </c>
      <c r="N3" s="401">
        <v>410</v>
      </c>
      <c r="P3" s="3"/>
    </row>
    <row r="4" spans="1:16" ht="15.75" thickBot="1" x14ac:dyDescent="0.3">
      <c r="A4" s="51">
        <v>25</v>
      </c>
      <c r="B4" s="44" t="s">
        <v>116</v>
      </c>
      <c r="C4" s="45" t="s">
        <v>311</v>
      </c>
      <c r="D4" s="45" t="s">
        <v>349</v>
      </c>
      <c r="E4" s="45" t="s">
        <v>311</v>
      </c>
      <c r="F4" s="46" t="s">
        <v>21</v>
      </c>
      <c r="G4" s="45" t="s">
        <v>52</v>
      </c>
      <c r="H4" s="47">
        <v>1830.4</v>
      </c>
      <c r="I4" s="48">
        <v>1160</v>
      </c>
      <c r="J4" s="49">
        <v>63.374125874125873</v>
      </c>
      <c r="K4" s="382"/>
      <c r="L4" s="385"/>
      <c r="M4" s="382"/>
      <c r="N4" s="402"/>
      <c r="P4" s="3"/>
    </row>
    <row r="5" spans="1:16" ht="15.75" thickBot="1" x14ac:dyDescent="0.3">
      <c r="A5" s="51">
        <v>129</v>
      </c>
      <c r="B5" s="50" t="s">
        <v>299</v>
      </c>
      <c r="C5" s="51" t="s">
        <v>350</v>
      </c>
      <c r="D5" s="51"/>
      <c r="E5" s="51" t="s">
        <v>311</v>
      </c>
      <c r="F5" s="52" t="s">
        <v>21</v>
      </c>
      <c r="G5" s="52" t="s">
        <v>52</v>
      </c>
      <c r="H5" s="53">
        <v>51701</v>
      </c>
      <c r="I5" s="54">
        <v>34284</v>
      </c>
      <c r="J5" s="55">
        <v>66.312063596448809</v>
      </c>
      <c r="K5" s="214" t="s">
        <v>299</v>
      </c>
      <c r="L5" s="228">
        <v>271423</v>
      </c>
      <c r="M5" s="217" t="s">
        <v>299</v>
      </c>
      <c r="N5" s="228">
        <v>63954</v>
      </c>
      <c r="P5" s="1"/>
    </row>
    <row r="6" spans="1:16" x14ac:dyDescent="0.25">
      <c r="A6" s="51">
        <v>242</v>
      </c>
      <c r="B6" s="56" t="s">
        <v>300</v>
      </c>
      <c r="C6" s="57"/>
      <c r="D6" s="57" t="s">
        <v>349</v>
      </c>
      <c r="E6" s="57"/>
      <c r="F6" s="57" t="s">
        <v>21</v>
      </c>
      <c r="G6" s="57" t="s">
        <v>52</v>
      </c>
      <c r="H6" s="57">
        <v>2552</v>
      </c>
      <c r="I6" s="57">
        <v>1404</v>
      </c>
      <c r="J6" s="57">
        <v>55.01567398119122</v>
      </c>
      <c r="K6" s="380" t="s">
        <v>300</v>
      </c>
      <c r="L6" s="383">
        <v>40058</v>
      </c>
      <c r="M6" s="380" t="s">
        <v>300</v>
      </c>
      <c r="N6" s="401">
        <v>11883</v>
      </c>
    </row>
    <row r="7" spans="1:16" x14ac:dyDescent="0.25">
      <c r="A7" s="51">
        <v>241</v>
      </c>
      <c r="B7" s="58" t="s">
        <v>346</v>
      </c>
      <c r="C7" s="59" t="s">
        <v>312</v>
      </c>
      <c r="D7" s="59"/>
      <c r="E7" s="59"/>
      <c r="F7" s="59" t="s">
        <v>21</v>
      </c>
      <c r="G7" s="59" t="s">
        <v>52</v>
      </c>
      <c r="H7" s="59">
        <v>525</v>
      </c>
      <c r="I7" s="59">
        <v>420</v>
      </c>
      <c r="J7" s="59">
        <v>80</v>
      </c>
      <c r="K7" s="381"/>
      <c r="L7" s="384"/>
      <c r="M7" s="381"/>
      <c r="N7" s="395"/>
    </row>
    <row r="8" spans="1:16" ht="15.75" thickBot="1" x14ac:dyDescent="0.3">
      <c r="A8" s="51">
        <v>243</v>
      </c>
      <c r="B8" s="60" t="s">
        <v>347</v>
      </c>
      <c r="C8" s="61" t="s">
        <v>312</v>
      </c>
      <c r="D8" s="61"/>
      <c r="E8" s="61"/>
      <c r="F8" s="61" t="s">
        <v>21</v>
      </c>
      <c r="G8" s="61" t="s">
        <v>52</v>
      </c>
      <c r="H8" s="61">
        <v>901</v>
      </c>
      <c r="I8" s="61">
        <v>869</v>
      </c>
      <c r="J8" s="61">
        <v>96.448390677025529</v>
      </c>
      <c r="K8" s="382"/>
      <c r="L8" s="385"/>
      <c r="M8" s="382"/>
      <c r="N8" s="402"/>
    </row>
    <row r="9" spans="1:16" x14ac:dyDescent="0.25">
      <c r="A9" s="51">
        <v>220</v>
      </c>
      <c r="B9" s="62" t="s">
        <v>291</v>
      </c>
      <c r="C9" s="62"/>
      <c r="D9" s="62" t="s">
        <v>349</v>
      </c>
      <c r="E9" s="62"/>
      <c r="F9" s="63" t="s">
        <v>21</v>
      </c>
      <c r="G9" s="62" t="s">
        <v>52</v>
      </c>
      <c r="H9" s="64">
        <v>1443</v>
      </c>
      <c r="I9" s="64">
        <v>1061</v>
      </c>
      <c r="J9" s="65">
        <v>74</v>
      </c>
      <c r="K9" s="214" t="s">
        <v>301</v>
      </c>
      <c r="L9" s="228">
        <v>47858</v>
      </c>
      <c r="M9" s="214" t="s">
        <v>301</v>
      </c>
      <c r="N9" s="228">
        <v>19443</v>
      </c>
    </row>
    <row r="10" spans="1:16" x14ac:dyDescent="0.25">
      <c r="A10" s="51">
        <v>61</v>
      </c>
      <c r="B10" s="66" t="s">
        <v>20</v>
      </c>
      <c r="C10" s="62" t="s">
        <v>311</v>
      </c>
      <c r="D10" s="62" t="s">
        <v>349</v>
      </c>
      <c r="E10" s="62" t="s">
        <v>311</v>
      </c>
      <c r="F10" s="62" t="s">
        <v>21</v>
      </c>
      <c r="G10" s="62" t="s">
        <v>22</v>
      </c>
      <c r="H10" s="67">
        <v>13368</v>
      </c>
      <c r="I10" s="64">
        <v>7223.4125999999997</v>
      </c>
      <c r="J10" s="65">
        <v>54.035103231597844</v>
      </c>
      <c r="K10" s="214" t="s">
        <v>20</v>
      </c>
      <c r="L10" s="228">
        <v>40335</v>
      </c>
      <c r="M10" s="217" t="s">
        <v>20</v>
      </c>
      <c r="N10" s="228">
        <v>18033</v>
      </c>
      <c r="P10" s="1"/>
    </row>
    <row r="11" spans="1:16" x14ac:dyDescent="0.25">
      <c r="A11" s="51">
        <v>111</v>
      </c>
      <c r="B11" s="68" t="s">
        <v>118</v>
      </c>
      <c r="C11" s="62" t="s">
        <v>311</v>
      </c>
      <c r="D11" s="62" t="s">
        <v>349</v>
      </c>
      <c r="E11" s="62" t="s">
        <v>311</v>
      </c>
      <c r="F11" s="69" t="s">
        <v>21</v>
      </c>
      <c r="G11" s="62" t="s">
        <v>52</v>
      </c>
      <c r="H11" s="67">
        <v>31165</v>
      </c>
      <c r="I11" s="64">
        <v>3074.9</v>
      </c>
      <c r="J11" s="65">
        <v>9.866516926038825</v>
      </c>
      <c r="K11" s="214" t="s">
        <v>118</v>
      </c>
      <c r="L11" s="228">
        <v>904</v>
      </c>
      <c r="M11" s="214" t="s">
        <v>118</v>
      </c>
      <c r="N11" s="228">
        <v>142</v>
      </c>
      <c r="P11"/>
    </row>
    <row r="12" spans="1:16" x14ac:dyDescent="0.25">
      <c r="A12" s="51">
        <v>23</v>
      </c>
      <c r="B12" s="68" t="s">
        <v>119</v>
      </c>
      <c r="C12" s="62" t="s">
        <v>311</v>
      </c>
      <c r="D12" s="62" t="s">
        <v>349</v>
      </c>
      <c r="E12" s="62" t="s">
        <v>311</v>
      </c>
      <c r="F12" s="69" t="s">
        <v>21</v>
      </c>
      <c r="G12" s="62" t="s">
        <v>120</v>
      </c>
      <c r="H12" s="70">
        <v>6729</v>
      </c>
      <c r="I12" s="64">
        <v>4087</v>
      </c>
      <c r="J12" s="65">
        <v>60.737108039827611</v>
      </c>
      <c r="K12" s="214" t="s">
        <v>119</v>
      </c>
      <c r="L12" s="228">
        <v>8524</v>
      </c>
      <c r="M12" s="214" t="s">
        <v>119</v>
      </c>
      <c r="N12" s="228">
        <v>2037</v>
      </c>
      <c r="P12"/>
    </row>
    <row r="13" spans="1:16" x14ac:dyDescent="0.25">
      <c r="A13" s="51">
        <v>71</v>
      </c>
      <c r="B13" s="68" t="s">
        <v>121</v>
      </c>
      <c r="C13" s="62" t="s">
        <v>311</v>
      </c>
      <c r="D13" s="62" t="s">
        <v>349</v>
      </c>
      <c r="E13" s="62" t="s">
        <v>311</v>
      </c>
      <c r="F13" s="69" t="s">
        <v>21</v>
      </c>
      <c r="G13" s="62" t="s">
        <v>122</v>
      </c>
      <c r="H13" s="70">
        <v>5728</v>
      </c>
      <c r="I13" s="64">
        <v>3841</v>
      </c>
      <c r="J13" s="65">
        <v>67.056564245810051</v>
      </c>
      <c r="K13" s="214" t="s">
        <v>121</v>
      </c>
      <c r="L13" s="228">
        <v>4033</v>
      </c>
      <c r="M13" s="214" t="s">
        <v>121</v>
      </c>
      <c r="N13" s="228">
        <v>725</v>
      </c>
      <c r="P13"/>
    </row>
    <row r="14" spans="1:16" ht="15.75" thickBot="1" x14ac:dyDescent="0.3">
      <c r="A14" s="51">
        <v>218</v>
      </c>
      <c r="B14" s="62" t="s">
        <v>289</v>
      </c>
      <c r="C14" s="62"/>
      <c r="D14" s="71" t="s">
        <v>349</v>
      </c>
      <c r="E14" s="62"/>
      <c r="F14" s="63" t="s">
        <v>21</v>
      </c>
      <c r="G14" s="62" t="s">
        <v>22</v>
      </c>
      <c r="H14" s="64">
        <v>55593</v>
      </c>
      <c r="I14" s="64">
        <v>3708</v>
      </c>
      <c r="J14" s="65">
        <v>7</v>
      </c>
      <c r="K14" s="216"/>
      <c r="L14" s="231"/>
      <c r="M14" s="216"/>
      <c r="N14" s="231"/>
      <c r="P14"/>
    </row>
    <row r="15" spans="1:16" x14ac:dyDescent="0.25">
      <c r="A15" s="51">
        <v>73</v>
      </c>
      <c r="B15" s="72" t="s">
        <v>51</v>
      </c>
      <c r="C15" s="73" t="s">
        <v>350</v>
      </c>
      <c r="D15" s="73"/>
      <c r="E15" s="73" t="s">
        <v>311</v>
      </c>
      <c r="F15" s="74" t="s">
        <v>21</v>
      </c>
      <c r="G15" s="74" t="s">
        <v>52</v>
      </c>
      <c r="H15" s="75">
        <v>62508</v>
      </c>
      <c r="I15" s="76">
        <v>57404</v>
      </c>
      <c r="J15" s="77">
        <v>91.83464516541882</v>
      </c>
      <c r="K15" s="380" t="s">
        <v>302</v>
      </c>
      <c r="L15" s="383">
        <v>74572</v>
      </c>
      <c r="M15" s="212" t="s">
        <v>51</v>
      </c>
      <c r="N15" s="225">
        <v>10697</v>
      </c>
    </row>
    <row r="16" spans="1:16" x14ac:dyDescent="0.25">
      <c r="A16" s="51">
        <v>219</v>
      </c>
      <c r="B16" s="78" t="s">
        <v>290</v>
      </c>
      <c r="C16" s="79"/>
      <c r="D16" s="80" t="s">
        <v>349</v>
      </c>
      <c r="E16" s="79"/>
      <c r="F16" s="81" t="s">
        <v>21</v>
      </c>
      <c r="G16" s="79" t="s">
        <v>52</v>
      </c>
      <c r="H16" s="82">
        <v>8517.2000000000007</v>
      </c>
      <c r="I16" s="82">
        <v>2627</v>
      </c>
      <c r="J16" s="83">
        <v>31</v>
      </c>
      <c r="K16" s="381"/>
      <c r="L16" s="384"/>
      <c r="M16" s="215" t="s">
        <v>290</v>
      </c>
      <c r="N16" s="230">
        <v>1749</v>
      </c>
      <c r="P16" s="3"/>
    </row>
    <row r="17" spans="1:16" ht="15.75" thickBot="1" x14ac:dyDescent="0.3">
      <c r="A17" s="51">
        <v>105</v>
      </c>
      <c r="B17" s="84" t="s">
        <v>54</v>
      </c>
      <c r="C17" s="85" t="s">
        <v>350</v>
      </c>
      <c r="D17" s="85"/>
      <c r="E17" s="85" t="s">
        <v>311</v>
      </c>
      <c r="F17" s="86" t="s">
        <v>21</v>
      </c>
      <c r="G17" s="86" t="s">
        <v>55</v>
      </c>
      <c r="H17" s="87">
        <v>26697</v>
      </c>
      <c r="I17" s="88">
        <v>13127</v>
      </c>
      <c r="J17" s="89">
        <v>49.17031876240776</v>
      </c>
      <c r="K17" s="382"/>
      <c r="L17" s="385"/>
      <c r="M17" s="218" t="s">
        <v>54</v>
      </c>
      <c r="N17" s="227">
        <v>2753</v>
      </c>
      <c r="P17" s="1"/>
    </row>
    <row r="18" spans="1:16" ht="15.75" thickBot="1" x14ac:dyDescent="0.3">
      <c r="A18" s="51">
        <v>88</v>
      </c>
      <c r="B18" s="68" t="s">
        <v>123</v>
      </c>
      <c r="C18" s="62" t="s">
        <v>311</v>
      </c>
      <c r="D18" s="62" t="s">
        <v>349</v>
      </c>
      <c r="E18" s="62" t="s">
        <v>311</v>
      </c>
      <c r="F18" s="69" t="s">
        <v>21</v>
      </c>
      <c r="G18" s="62" t="s">
        <v>122</v>
      </c>
      <c r="H18" s="90">
        <v>6477.9</v>
      </c>
      <c r="I18" s="65">
        <v>3083.0300999999999</v>
      </c>
      <c r="J18" s="65">
        <v>47.59304867318113</v>
      </c>
      <c r="K18" s="214" t="s">
        <v>123</v>
      </c>
      <c r="L18" s="228">
        <v>1602</v>
      </c>
      <c r="M18" s="214" t="s">
        <v>123</v>
      </c>
      <c r="N18" s="228">
        <v>278</v>
      </c>
      <c r="P18"/>
    </row>
    <row r="19" spans="1:16" x14ac:dyDescent="0.25">
      <c r="A19" s="51">
        <v>40</v>
      </c>
      <c r="B19" s="91" t="s">
        <v>124</v>
      </c>
      <c r="C19" s="73" t="s">
        <v>350</v>
      </c>
      <c r="D19" s="73"/>
      <c r="E19" s="73" t="s">
        <v>311</v>
      </c>
      <c r="F19" s="92" t="s">
        <v>21</v>
      </c>
      <c r="G19" s="73" t="s">
        <v>122</v>
      </c>
      <c r="H19" s="93">
        <v>29243</v>
      </c>
      <c r="I19" s="77">
        <v>16856.788499999999</v>
      </c>
      <c r="J19" s="77">
        <v>57.64384126115651</v>
      </c>
      <c r="K19" s="380" t="s">
        <v>303</v>
      </c>
      <c r="L19" s="383">
        <v>71786</v>
      </c>
      <c r="M19" s="380" t="s">
        <v>303</v>
      </c>
      <c r="N19" s="401">
        <v>18263</v>
      </c>
    </row>
    <row r="20" spans="1:16" ht="15.75" thickBot="1" x14ac:dyDescent="0.3">
      <c r="A20" s="51">
        <v>16</v>
      </c>
      <c r="B20" s="44" t="s">
        <v>125</v>
      </c>
      <c r="C20" s="45" t="s">
        <v>311</v>
      </c>
      <c r="D20" s="45" t="s">
        <v>349</v>
      </c>
      <c r="E20" s="45" t="s">
        <v>311</v>
      </c>
      <c r="F20" s="46" t="s">
        <v>21</v>
      </c>
      <c r="G20" s="45" t="s">
        <v>122</v>
      </c>
      <c r="H20" s="156">
        <v>39719</v>
      </c>
      <c r="I20" s="49">
        <v>9132.5961000000007</v>
      </c>
      <c r="J20" s="49">
        <v>22.815519386429504</v>
      </c>
      <c r="K20" s="382"/>
      <c r="L20" s="385"/>
      <c r="M20" s="382"/>
      <c r="N20" s="402"/>
      <c r="P20" s="3"/>
    </row>
    <row r="21" spans="1:16" x14ac:dyDescent="0.25">
      <c r="A21" s="51">
        <v>17</v>
      </c>
      <c r="B21" s="33" t="s">
        <v>126</v>
      </c>
      <c r="C21" s="51" t="s">
        <v>350</v>
      </c>
      <c r="D21" s="51"/>
      <c r="E21" s="51" t="s">
        <v>311</v>
      </c>
      <c r="F21" s="94" t="s">
        <v>21</v>
      </c>
      <c r="G21" s="51" t="s">
        <v>127</v>
      </c>
      <c r="H21" s="95">
        <v>25494</v>
      </c>
      <c r="I21" s="55">
        <v>10442.665800000001</v>
      </c>
      <c r="J21" s="55">
        <v>40.961268533772653</v>
      </c>
      <c r="K21" s="214" t="s">
        <v>126</v>
      </c>
      <c r="L21" s="228">
        <v>24497</v>
      </c>
      <c r="M21" s="214" t="s">
        <v>126</v>
      </c>
      <c r="N21" s="228">
        <v>5906</v>
      </c>
    </row>
    <row r="22" spans="1:16" x14ac:dyDescent="0.25">
      <c r="A22" s="51">
        <v>1</v>
      </c>
      <c r="B22" s="68" t="s">
        <v>177</v>
      </c>
      <c r="C22" s="62" t="s">
        <v>311</v>
      </c>
      <c r="D22" s="62" t="s">
        <v>349</v>
      </c>
      <c r="E22" s="62" t="s">
        <v>311</v>
      </c>
      <c r="F22" s="69" t="s">
        <v>10</v>
      </c>
      <c r="G22" s="62" t="s">
        <v>131</v>
      </c>
      <c r="H22" s="96">
        <v>43876</v>
      </c>
      <c r="I22" s="65">
        <v>6041.7494999999999</v>
      </c>
      <c r="J22" s="65">
        <v>13.770055383353085</v>
      </c>
      <c r="K22" s="214" t="s">
        <v>177</v>
      </c>
      <c r="L22" s="228">
        <v>4529</v>
      </c>
      <c r="M22" s="214" t="s">
        <v>177</v>
      </c>
      <c r="N22" s="228">
        <v>2411</v>
      </c>
      <c r="P22"/>
    </row>
    <row r="23" spans="1:16" x14ac:dyDescent="0.25">
      <c r="A23" s="51">
        <v>106</v>
      </c>
      <c r="B23" s="68" t="s">
        <v>133</v>
      </c>
      <c r="C23" s="62" t="s">
        <v>311</v>
      </c>
      <c r="D23" s="62" t="s">
        <v>349</v>
      </c>
      <c r="E23" s="62" t="s">
        <v>311</v>
      </c>
      <c r="F23" s="69" t="s">
        <v>10</v>
      </c>
      <c r="G23" s="62" t="s">
        <v>134</v>
      </c>
      <c r="H23" s="96">
        <v>13156</v>
      </c>
      <c r="I23" s="65">
        <v>4708.7568000000001</v>
      </c>
      <c r="J23" s="65">
        <v>35.79170568561873</v>
      </c>
      <c r="K23" s="214" t="s">
        <v>133</v>
      </c>
      <c r="L23" s="228">
        <v>5736</v>
      </c>
      <c r="M23" s="214" t="s">
        <v>133</v>
      </c>
      <c r="N23" s="228">
        <v>3141</v>
      </c>
      <c r="P23"/>
    </row>
    <row r="24" spans="1:16" ht="15.75" thickBot="1" x14ac:dyDescent="0.3">
      <c r="A24" s="51">
        <v>107</v>
      </c>
      <c r="B24" s="68" t="s">
        <v>135</v>
      </c>
      <c r="C24" s="62" t="s">
        <v>311</v>
      </c>
      <c r="D24" s="62" t="s">
        <v>349</v>
      </c>
      <c r="E24" s="62" t="s">
        <v>311</v>
      </c>
      <c r="F24" s="69" t="s">
        <v>10</v>
      </c>
      <c r="G24" s="62" t="s">
        <v>136</v>
      </c>
      <c r="H24" s="96">
        <v>12936</v>
      </c>
      <c r="I24" s="65">
        <v>3760.7732999999998</v>
      </c>
      <c r="J24" s="65">
        <v>29.072149814471238</v>
      </c>
      <c r="K24" s="214" t="s">
        <v>135</v>
      </c>
      <c r="L24" s="228">
        <v>6298</v>
      </c>
      <c r="M24" s="214" t="s">
        <v>135</v>
      </c>
      <c r="N24" s="228">
        <v>1087</v>
      </c>
      <c r="P24"/>
    </row>
    <row r="25" spans="1:16" x14ac:dyDescent="0.25">
      <c r="A25" s="51">
        <v>108</v>
      </c>
      <c r="B25" s="39" t="s">
        <v>132</v>
      </c>
      <c r="C25" s="40" t="s">
        <v>311</v>
      </c>
      <c r="D25" s="40" t="s">
        <v>311</v>
      </c>
      <c r="E25" s="40" t="s">
        <v>312</v>
      </c>
      <c r="F25" s="41" t="s">
        <v>10</v>
      </c>
      <c r="G25" s="40" t="s">
        <v>131</v>
      </c>
      <c r="H25" s="97">
        <v>5164.3</v>
      </c>
      <c r="I25" s="43">
        <v>837.90449999999998</v>
      </c>
      <c r="J25" s="43">
        <v>16.224938520225393</v>
      </c>
      <c r="K25" s="380" t="s">
        <v>304</v>
      </c>
      <c r="L25" s="383">
        <v>6680</v>
      </c>
      <c r="M25" s="380" t="s">
        <v>304</v>
      </c>
      <c r="N25" s="401">
        <v>3001</v>
      </c>
    </row>
    <row r="26" spans="1:16" ht="15.75" thickBot="1" x14ac:dyDescent="0.3">
      <c r="A26" s="51">
        <v>62</v>
      </c>
      <c r="B26" s="44" t="s">
        <v>130</v>
      </c>
      <c r="C26" s="45" t="s">
        <v>311</v>
      </c>
      <c r="D26" s="45" t="s">
        <v>349</v>
      </c>
      <c r="E26" s="45" t="s">
        <v>311</v>
      </c>
      <c r="F26" s="46" t="s">
        <v>10</v>
      </c>
      <c r="G26" s="45" t="s">
        <v>131</v>
      </c>
      <c r="H26" s="98">
        <v>6809.7</v>
      </c>
      <c r="I26" s="49">
        <v>4062.9519</v>
      </c>
      <c r="J26" s="49">
        <v>59.664183444204589</v>
      </c>
      <c r="K26" s="382"/>
      <c r="L26" s="385"/>
      <c r="M26" s="382"/>
      <c r="N26" s="402"/>
    </row>
    <row r="27" spans="1:16" ht="15.75" thickBot="1" x14ac:dyDescent="0.3">
      <c r="A27" s="51">
        <v>70</v>
      </c>
      <c r="B27" s="33" t="s">
        <v>129</v>
      </c>
      <c r="C27" s="51" t="s">
        <v>350</v>
      </c>
      <c r="D27" s="51"/>
      <c r="E27" s="51" t="s">
        <v>311</v>
      </c>
      <c r="F27" s="94" t="s">
        <v>10</v>
      </c>
      <c r="G27" s="51" t="s">
        <v>56</v>
      </c>
      <c r="H27" s="99">
        <v>37845</v>
      </c>
      <c r="I27" s="55">
        <v>19024.0893</v>
      </c>
      <c r="J27" s="55">
        <v>50.268435196195007</v>
      </c>
      <c r="K27" s="214" t="s">
        <v>129</v>
      </c>
      <c r="L27" s="228">
        <v>14975</v>
      </c>
      <c r="M27" s="214" t="s">
        <v>129</v>
      </c>
      <c r="N27" s="228">
        <v>4015</v>
      </c>
    </row>
    <row r="28" spans="1:16" x14ac:dyDescent="0.25">
      <c r="A28" s="405">
        <v>86</v>
      </c>
      <c r="B28" s="406" t="s">
        <v>137</v>
      </c>
      <c r="C28" s="408" t="s">
        <v>350</v>
      </c>
      <c r="D28" s="408" t="s">
        <v>311</v>
      </c>
      <c r="E28" s="408"/>
      <c r="F28" s="410" t="s">
        <v>10</v>
      </c>
      <c r="G28" s="408" t="s">
        <v>138</v>
      </c>
      <c r="H28" s="412">
        <v>199256</v>
      </c>
      <c r="I28" s="414">
        <v>79889.765400000004</v>
      </c>
      <c r="J28" s="414">
        <v>40.09403250090336</v>
      </c>
      <c r="K28" s="380" t="s">
        <v>137</v>
      </c>
      <c r="L28" s="383">
        <v>238432</v>
      </c>
      <c r="M28" s="212" t="s">
        <v>305</v>
      </c>
      <c r="N28" s="225">
        <v>8125</v>
      </c>
    </row>
    <row r="29" spans="1:16" ht="14.25" customHeight="1" thickBot="1" x14ac:dyDescent="0.3">
      <c r="A29" s="405"/>
      <c r="B29" s="407"/>
      <c r="C29" s="409"/>
      <c r="D29" s="409"/>
      <c r="E29" s="409"/>
      <c r="F29" s="411"/>
      <c r="G29" s="409"/>
      <c r="H29" s="413"/>
      <c r="I29" s="415"/>
      <c r="J29" s="415"/>
      <c r="K29" s="382"/>
      <c r="L29" s="385"/>
      <c r="M29" s="213" t="s">
        <v>306</v>
      </c>
      <c r="N29" s="227">
        <v>88455</v>
      </c>
    </row>
    <row r="30" spans="1:16" ht="15.75" thickBot="1" x14ac:dyDescent="0.3">
      <c r="A30" s="51">
        <v>113</v>
      </c>
      <c r="B30" s="59" t="s">
        <v>29</v>
      </c>
      <c r="C30" s="59" t="s">
        <v>311</v>
      </c>
      <c r="D30" s="59" t="s">
        <v>311</v>
      </c>
      <c r="E30" s="59" t="s">
        <v>312</v>
      </c>
      <c r="F30" s="59" t="s">
        <v>10</v>
      </c>
      <c r="G30" s="59" t="s">
        <v>11</v>
      </c>
      <c r="H30" s="104">
        <v>835</v>
      </c>
      <c r="I30" s="104">
        <v>810.6</v>
      </c>
      <c r="J30" s="104">
        <v>97.077844311377248</v>
      </c>
      <c r="K30" s="214" t="s">
        <v>29</v>
      </c>
      <c r="L30" s="228">
        <v>3224</v>
      </c>
      <c r="M30" s="214" t="s">
        <v>29</v>
      </c>
      <c r="N30" s="228">
        <v>724</v>
      </c>
      <c r="P30"/>
    </row>
    <row r="31" spans="1:16" x14ac:dyDescent="0.25">
      <c r="A31" s="51">
        <v>47</v>
      </c>
      <c r="B31" s="105" t="s">
        <v>18</v>
      </c>
      <c r="C31" s="40" t="s">
        <v>311</v>
      </c>
      <c r="D31" s="40" t="s">
        <v>311</v>
      </c>
      <c r="E31" s="40" t="s">
        <v>312</v>
      </c>
      <c r="F31" s="40" t="s">
        <v>10</v>
      </c>
      <c r="G31" s="40" t="s">
        <v>11</v>
      </c>
      <c r="H31" s="97">
        <v>1183</v>
      </c>
      <c r="I31" s="43">
        <v>647</v>
      </c>
      <c r="J31" s="43">
        <v>54.691462383770073</v>
      </c>
      <c r="K31" s="380" t="s">
        <v>307</v>
      </c>
      <c r="L31" s="383">
        <v>43591</v>
      </c>
      <c r="M31" s="212" t="s">
        <v>18</v>
      </c>
      <c r="N31" s="225">
        <v>1751</v>
      </c>
      <c r="P31"/>
    </row>
    <row r="32" spans="1:16" x14ac:dyDescent="0.25">
      <c r="A32" s="51">
        <v>32</v>
      </c>
      <c r="B32" s="106" t="s">
        <v>9</v>
      </c>
      <c r="C32" s="62" t="s">
        <v>311</v>
      </c>
      <c r="D32" s="62" t="s">
        <v>349</v>
      </c>
      <c r="E32" s="62" t="s">
        <v>311</v>
      </c>
      <c r="F32" s="62" t="s">
        <v>10</v>
      </c>
      <c r="G32" s="62" t="s">
        <v>11</v>
      </c>
      <c r="H32" s="90">
        <v>2375</v>
      </c>
      <c r="I32" s="65">
        <v>1625</v>
      </c>
      <c r="J32" s="65">
        <v>68.421052631578945</v>
      </c>
      <c r="K32" s="381"/>
      <c r="L32" s="384"/>
      <c r="M32" s="215" t="s">
        <v>9</v>
      </c>
      <c r="N32" s="230">
        <v>2934</v>
      </c>
      <c r="P32"/>
    </row>
    <row r="33" spans="1:16" ht="15.75" thickBot="1" x14ac:dyDescent="0.3">
      <c r="A33" s="51">
        <v>89</v>
      </c>
      <c r="B33" s="106" t="s">
        <v>35</v>
      </c>
      <c r="C33" s="62" t="s">
        <v>311</v>
      </c>
      <c r="D33" s="62" t="s">
        <v>349</v>
      </c>
      <c r="E33" s="62" t="s">
        <v>311</v>
      </c>
      <c r="F33" s="62" t="s">
        <v>10</v>
      </c>
      <c r="G33" s="62" t="s">
        <v>11</v>
      </c>
      <c r="H33" s="90">
        <v>2797</v>
      </c>
      <c r="I33" s="65">
        <v>2457</v>
      </c>
      <c r="J33" s="65">
        <v>87.844118698605655</v>
      </c>
      <c r="K33" s="381"/>
      <c r="L33" s="384"/>
      <c r="M33" s="215" t="s">
        <v>35</v>
      </c>
      <c r="N33" s="230">
        <v>2216</v>
      </c>
      <c r="P33"/>
    </row>
    <row r="34" spans="1:16" x14ac:dyDescent="0.25">
      <c r="A34" s="51">
        <v>90</v>
      </c>
      <c r="B34" s="107" t="s">
        <v>36</v>
      </c>
      <c r="C34" s="73" t="s">
        <v>350</v>
      </c>
      <c r="D34" s="73"/>
      <c r="E34" s="73" t="s">
        <v>311</v>
      </c>
      <c r="F34" s="73" t="s">
        <v>10</v>
      </c>
      <c r="G34" s="73" t="s">
        <v>37</v>
      </c>
      <c r="H34" s="93">
        <v>21243</v>
      </c>
      <c r="I34" s="77">
        <v>15254</v>
      </c>
      <c r="J34" s="77">
        <v>71.807183542814101</v>
      </c>
      <c r="K34" s="380" t="s">
        <v>308</v>
      </c>
      <c r="L34" s="383">
        <v>154517</v>
      </c>
      <c r="M34" s="232" t="s">
        <v>36</v>
      </c>
      <c r="N34" s="225">
        <v>60984</v>
      </c>
      <c r="P34"/>
    </row>
    <row r="35" spans="1:16" ht="15.75" thickBot="1" x14ac:dyDescent="0.3">
      <c r="A35" s="135">
        <v>216</v>
      </c>
      <c r="B35" s="108" t="s">
        <v>285</v>
      </c>
      <c r="C35" s="109" t="s">
        <v>311</v>
      </c>
      <c r="D35" s="109" t="s">
        <v>349</v>
      </c>
      <c r="E35" s="109" t="s">
        <v>311</v>
      </c>
      <c r="F35" s="109" t="s">
        <v>10</v>
      </c>
      <c r="G35" s="109" t="s">
        <v>37</v>
      </c>
      <c r="H35" s="110">
        <v>11176</v>
      </c>
      <c r="I35" s="110">
        <v>3402</v>
      </c>
      <c r="J35" s="110">
        <v>30.440229062276305</v>
      </c>
      <c r="K35" s="382"/>
      <c r="L35" s="385"/>
      <c r="M35" s="213" t="s">
        <v>285</v>
      </c>
      <c r="N35" s="227">
        <v>15116</v>
      </c>
      <c r="P35"/>
    </row>
    <row r="36" spans="1:16" x14ac:dyDescent="0.25">
      <c r="B36" s="51" t="s">
        <v>309</v>
      </c>
      <c r="C36" s="51"/>
      <c r="D36" s="51"/>
      <c r="E36" s="51"/>
      <c r="F36" s="51"/>
      <c r="G36" s="51"/>
      <c r="H36" s="51"/>
      <c r="I36" s="51"/>
      <c r="J36" s="51"/>
      <c r="K36" s="214" t="s">
        <v>309</v>
      </c>
      <c r="L36" s="228">
        <v>2649</v>
      </c>
      <c r="M36" s="214" t="s">
        <v>309</v>
      </c>
      <c r="N36" s="228">
        <v>338</v>
      </c>
    </row>
    <row r="37" spans="1:16" x14ac:dyDescent="0.25">
      <c r="B37" s="51" t="s">
        <v>310</v>
      </c>
      <c r="C37" s="51"/>
      <c r="D37" s="51"/>
      <c r="E37" s="51"/>
      <c r="F37" s="51"/>
      <c r="G37" s="51"/>
      <c r="H37" s="51"/>
      <c r="I37" s="51"/>
      <c r="J37" s="51"/>
      <c r="K37" s="214" t="s">
        <v>310</v>
      </c>
      <c r="L37" s="228">
        <v>18267</v>
      </c>
      <c r="M37" s="214" t="s">
        <v>310</v>
      </c>
      <c r="N37" s="228">
        <v>4005</v>
      </c>
    </row>
    <row r="38" spans="1:16" x14ac:dyDescent="0.25">
      <c r="A38" s="33">
        <v>5</v>
      </c>
      <c r="B38" s="33" t="s">
        <v>110</v>
      </c>
      <c r="C38" s="33" t="s">
        <v>311</v>
      </c>
      <c r="D38" s="33" t="s">
        <v>311</v>
      </c>
      <c r="E38" s="33" t="s">
        <v>312</v>
      </c>
      <c r="F38" s="33" t="s">
        <v>27</v>
      </c>
      <c r="G38" s="33" t="s">
        <v>109</v>
      </c>
      <c r="H38" s="35">
        <v>335.1</v>
      </c>
      <c r="I38" s="35">
        <v>199.8999</v>
      </c>
      <c r="J38" s="34">
        <v>59.653804834377802</v>
      </c>
      <c r="K38" s="214" t="s">
        <v>110</v>
      </c>
      <c r="L38" s="228">
        <v>1402</v>
      </c>
      <c r="M38" s="214" t="s">
        <v>110</v>
      </c>
      <c r="N38" s="228">
        <v>165</v>
      </c>
    </row>
    <row r="39" spans="1:16" x14ac:dyDescent="0.25">
      <c r="A39" s="33">
        <v>12</v>
      </c>
      <c r="B39" s="33" t="s">
        <v>108</v>
      </c>
      <c r="C39" s="33" t="s">
        <v>311</v>
      </c>
      <c r="D39" s="33" t="s">
        <v>311</v>
      </c>
      <c r="E39" s="33" t="s">
        <v>312</v>
      </c>
      <c r="F39" s="33" t="s">
        <v>27</v>
      </c>
      <c r="G39" s="33" t="s">
        <v>109</v>
      </c>
      <c r="H39" s="35">
        <v>548.15</v>
      </c>
      <c r="I39" s="35">
        <v>211.005</v>
      </c>
      <c r="J39" s="34">
        <v>38.494025358022441</v>
      </c>
      <c r="K39" s="3" t="s">
        <v>108</v>
      </c>
      <c r="L39" s="3">
        <v>493</v>
      </c>
      <c r="M39" s="3" t="s">
        <v>108</v>
      </c>
      <c r="N39" s="3">
        <v>375</v>
      </c>
    </row>
    <row r="40" spans="1:16" ht="15.75" thickBot="1" x14ac:dyDescent="0.3">
      <c r="A40" s="33">
        <v>43</v>
      </c>
      <c r="B40" s="33" t="s">
        <v>111</v>
      </c>
      <c r="C40" s="33" t="s">
        <v>311</v>
      </c>
      <c r="D40" s="33" t="s">
        <v>311</v>
      </c>
      <c r="E40" s="33" t="s">
        <v>312</v>
      </c>
      <c r="F40" s="33" t="s">
        <v>27</v>
      </c>
      <c r="G40" s="33" t="s">
        <v>109</v>
      </c>
      <c r="H40" s="35">
        <v>1687.9</v>
      </c>
      <c r="I40" s="35">
        <v>664.08659999999998</v>
      </c>
      <c r="J40" s="34">
        <v>39.343954025712421</v>
      </c>
      <c r="K40" s="214" t="s">
        <v>111</v>
      </c>
      <c r="L40" s="228">
        <v>7343</v>
      </c>
      <c r="M40" s="214" t="s">
        <v>111</v>
      </c>
      <c r="N40" s="228">
        <v>1606</v>
      </c>
    </row>
    <row r="41" spans="1:16" x14ac:dyDescent="0.25">
      <c r="A41" s="33">
        <v>14</v>
      </c>
      <c r="B41" s="91" t="s">
        <v>113</v>
      </c>
      <c r="C41" s="100" t="s">
        <v>311</v>
      </c>
      <c r="D41" s="100" t="s">
        <v>311</v>
      </c>
      <c r="E41" s="100" t="s">
        <v>312</v>
      </c>
      <c r="F41" s="100" t="s">
        <v>27</v>
      </c>
      <c r="G41" s="100" t="s">
        <v>109</v>
      </c>
      <c r="H41" s="112">
        <v>1147.7</v>
      </c>
      <c r="I41" s="112">
        <v>948.49379999999996</v>
      </c>
      <c r="J41" s="113">
        <v>82.643007754639697</v>
      </c>
      <c r="K41" s="380" t="s">
        <v>314</v>
      </c>
      <c r="L41" s="383">
        <v>42925</v>
      </c>
      <c r="M41" s="380" t="s">
        <v>314</v>
      </c>
      <c r="N41" s="401">
        <v>9904</v>
      </c>
    </row>
    <row r="42" spans="1:16" x14ac:dyDescent="0.25">
      <c r="A42" s="33">
        <v>63</v>
      </c>
      <c r="B42" s="114" t="s">
        <v>112</v>
      </c>
      <c r="C42" s="33" t="s">
        <v>311</v>
      </c>
      <c r="D42" s="33" t="s">
        <v>311</v>
      </c>
      <c r="E42" s="33" t="s">
        <v>312</v>
      </c>
      <c r="F42" s="33" t="s">
        <v>27</v>
      </c>
      <c r="G42" s="33" t="s">
        <v>109</v>
      </c>
      <c r="H42" s="35">
        <v>1317.4</v>
      </c>
      <c r="I42" s="35">
        <v>798.35220000000004</v>
      </c>
      <c r="J42" s="34">
        <v>60.600592075299829</v>
      </c>
      <c r="K42" s="381"/>
      <c r="L42" s="384"/>
      <c r="M42" s="381"/>
      <c r="N42" s="395"/>
    </row>
    <row r="43" spans="1:16" x14ac:dyDescent="0.25">
      <c r="A43" s="33">
        <v>66</v>
      </c>
      <c r="B43" s="114" t="s">
        <v>114</v>
      </c>
      <c r="C43" s="33" t="s">
        <v>311</v>
      </c>
      <c r="D43" s="33" t="s">
        <v>311</v>
      </c>
      <c r="E43" s="33" t="s">
        <v>312</v>
      </c>
      <c r="F43" s="33" t="s">
        <v>27</v>
      </c>
      <c r="G43" s="33" t="s">
        <v>109</v>
      </c>
      <c r="H43" s="35">
        <v>1201.5999999999999</v>
      </c>
      <c r="I43" s="35">
        <v>605.75850000000003</v>
      </c>
      <c r="J43" s="34">
        <v>50.412658122503338</v>
      </c>
      <c r="K43" s="381"/>
      <c r="L43" s="384"/>
      <c r="M43" s="381"/>
      <c r="N43" s="395"/>
    </row>
    <row r="44" spans="1:16" ht="15.75" thickBot="1" x14ac:dyDescent="0.3">
      <c r="A44" s="51">
        <v>68</v>
      </c>
      <c r="B44" s="44" t="s">
        <v>115</v>
      </c>
      <c r="C44" s="45" t="s">
        <v>311</v>
      </c>
      <c r="D44" s="45" t="s">
        <v>349</v>
      </c>
      <c r="E44" s="45" t="s">
        <v>311</v>
      </c>
      <c r="F44" s="46" t="s">
        <v>27</v>
      </c>
      <c r="G44" s="45" t="s">
        <v>109</v>
      </c>
      <c r="H44" s="98">
        <v>3761.6</v>
      </c>
      <c r="I44" s="49">
        <v>1794.96</v>
      </c>
      <c r="J44" s="49">
        <v>47.717992343683541</v>
      </c>
      <c r="K44" s="382"/>
      <c r="L44" s="385"/>
      <c r="M44" s="382"/>
      <c r="N44" s="402"/>
      <c r="P44"/>
    </row>
    <row r="45" spans="1:16" x14ac:dyDescent="0.25">
      <c r="A45" s="33">
        <v>221</v>
      </c>
      <c r="B45" s="59" t="s">
        <v>315</v>
      </c>
      <c r="C45" s="59"/>
      <c r="D45" s="59"/>
      <c r="E45" s="59" t="s">
        <v>312</v>
      </c>
      <c r="F45" s="59" t="s">
        <v>27</v>
      </c>
      <c r="G45" s="59" t="s">
        <v>109</v>
      </c>
      <c r="H45" s="115">
        <v>1462</v>
      </c>
      <c r="I45" s="115">
        <v>593.79999999999995</v>
      </c>
      <c r="J45" s="115">
        <v>40.615595075239391</v>
      </c>
      <c r="K45" s="214" t="s">
        <v>315</v>
      </c>
      <c r="L45" s="228">
        <v>3849</v>
      </c>
      <c r="M45" s="214" t="s">
        <v>315</v>
      </c>
      <c r="N45" s="228">
        <v>412</v>
      </c>
    </row>
    <row r="46" spans="1:16" x14ac:dyDescent="0.25">
      <c r="A46" s="33">
        <v>222</v>
      </c>
      <c r="B46" s="116" t="s">
        <v>313</v>
      </c>
      <c r="C46" s="116"/>
      <c r="D46" s="116"/>
      <c r="E46" s="59" t="s">
        <v>312</v>
      </c>
      <c r="F46" s="59" t="s">
        <v>27</v>
      </c>
      <c r="G46" s="59" t="s">
        <v>109</v>
      </c>
      <c r="H46" s="115">
        <v>175.9</v>
      </c>
      <c r="I46" s="115">
        <v>99.3</v>
      </c>
      <c r="J46" s="115">
        <v>56.452529846503694</v>
      </c>
      <c r="K46" s="214" t="s">
        <v>313</v>
      </c>
      <c r="L46" s="228">
        <v>3778</v>
      </c>
      <c r="M46" s="214" t="s">
        <v>313</v>
      </c>
      <c r="N46" s="228">
        <v>199</v>
      </c>
    </row>
    <row r="47" spans="1:16" x14ac:dyDescent="0.25">
      <c r="A47" s="51">
        <v>139</v>
      </c>
      <c r="B47" s="59" t="s">
        <v>189</v>
      </c>
      <c r="C47" s="59" t="s">
        <v>311</v>
      </c>
      <c r="D47" s="59" t="s">
        <v>311</v>
      </c>
      <c r="E47" s="59" t="s">
        <v>312</v>
      </c>
      <c r="F47" s="59" t="s">
        <v>27</v>
      </c>
      <c r="G47" s="59" t="s">
        <v>196</v>
      </c>
      <c r="H47" s="117">
        <v>3425</v>
      </c>
      <c r="I47" s="115">
        <v>485.2</v>
      </c>
      <c r="J47" s="104">
        <v>14.166423357664234</v>
      </c>
      <c r="K47" s="3" t="s">
        <v>189</v>
      </c>
      <c r="L47" s="3">
        <v>511</v>
      </c>
      <c r="M47" s="3" t="s">
        <v>189</v>
      </c>
      <c r="N47" s="3">
        <v>94</v>
      </c>
      <c r="P47"/>
    </row>
    <row r="48" spans="1:16" ht="15.75" thickBot="1" x14ac:dyDescent="0.3">
      <c r="A48" s="51">
        <v>136</v>
      </c>
      <c r="B48" s="62" t="s">
        <v>186</v>
      </c>
      <c r="C48" s="62" t="s">
        <v>311</v>
      </c>
      <c r="D48" s="62" t="s">
        <v>349</v>
      </c>
      <c r="E48" s="62" t="s">
        <v>311</v>
      </c>
      <c r="F48" s="62" t="s">
        <v>27</v>
      </c>
      <c r="G48" s="62" t="s">
        <v>194</v>
      </c>
      <c r="H48" s="67">
        <v>15260</v>
      </c>
      <c r="I48" s="64">
        <v>8064</v>
      </c>
      <c r="J48" s="65">
        <v>52.844036697247709</v>
      </c>
      <c r="K48" s="214" t="s">
        <v>186</v>
      </c>
      <c r="L48" s="228">
        <v>7044</v>
      </c>
      <c r="M48" s="214" t="s">
        <v>186</v>
      </c>
      <c r="N48" s="228">
        <v>1827</v>
      </c>
      <c r="P48"/>
    </row>
    <row r="49" spans="1:16" x14ac:dyDescent="0.25">
      <c r="A49" s="143">
        <v>137</v>
      </c>
      <c r="B49" s="136" t="s">
        <v>187</v>
      </c>
      <c r="C49" s="73" t="s">
        <v>350</v>
      </c>
      <c r="D49" s="73"/>
      <c r="E49" s="73" t="s">
        <v>311</v>
      </c>
      <c r="F49" s="73" t="s">
        <v>27</v>
      </c>
      <c r="G49" s="73" t="s">
        <v>195</v>
      </c>
      <c r="H49" s="118">
        <v>11993</v>
      </c>
      <c r="I49" s="119">
        <v>10606</v>
      </c>
      <c r="J49" s="77">
        <v>88.434920370215963</v>
      </c>
      <c r="K49" s="380" t="s">
        <v>316</v>
      </c>
      <c r="L49" s="383">
        <v>79802</v>
      </c>
      <c r="M49" s="380" t="s">
        <v>316</v>
      </c>
      <c r="N49" s="401">
        <v>34338</v>
      </c>
      <c r="P49"/>
    </row>
    <row r="50" spans="1:16" ht="15.75" thickBot="1" x14ac:dyDescent="0.3">
      <c r="A50" s="143">
        <v>138</v>
      </c>
      <c r="B50" s="137" t="s">
        <v>188</v>
      </c>
      <c r="C50" s="85" t="s">
        <v>350</v>
      </c>
      <c r="D50" s="85"/>
      <c r="E50" s="85" t="s">
        <v>311</v>
      </c>
      <c r="F50" s="85" t="s">
        <v>27</v>
      </c>
      <c r="G50" s="85" t="s">
        <v>8</v>
      </c>
      <c r="H50" s="120">
        <v>32378</v>
      </c>
      <c r="I50" s="88">
        <v>22193</v>
      </c>
      <c r="J50" s="89">
        <v>68.543455432701222</v>
      </c>
      <c r="K50" s="382"/>
      <c r="L50" s="385"/>
      <c r="M50" s="382"/>
      <c r="N50" s="402"/>
      <c r="P50"/>
    </row>
    <row r="51" spans="1:16" x14ac:dyDescent="0.25">
      <c r="A51" s="51">
        <v>123</v>
      </c>
      <c r="B51" s="121" t="s">
        <v>32</v>
      </c>
      <c r="C51" s="62" t="s">
        <v>311</v>
      </c>
      <c r="D51" s="62" t="s">
        <v>349</v>
      </c>
      <c r="E51" s="62" t="s">
        <v>311</v>
      </c>
      <c r="F51" s="62" t="s">
        <v>27</v>
      </c>
      <c r="G51" s="62" t="s">
        <v>33</v>
      </c>
      <c r="H51" s="90">
        <v>1393</v>
      </c>
      <c r="I51" s="65">
        <v>1333</v>
      </c>
      <c r="J51" s="65">
        <v>95.692749461593678</v>
      </c>
      <c r="K51" s="214" t="s">
        <v>32</v>
      </c>
      <c r="L51" s="228">
        <v>11578</v>
      </c>
      <c r="M51" s="214" t="s">
        <v>32</v>
      </c>
      <c r="N51" s="228">
        <v>1807</v>
      </c>
      <c r="P51"/>
    </row>
    <row r="52" spans="1:16" x14ac:dyDescent="0.25">
      <c r="A52" s="51">
        <v>76</v>
      </c>
      <c r="B52" s="122" t="s">
        <v>49</v>
      </c>
      <c r="C52" s="51" t="s">
        <v>350</v>
      </c>
      <c r="D52" s="51"/>
      <c r="E52" s="51" t="s">
        <v>311</v>
      </c>
      <c r="F52" s="94" t="s">
        <v>27</v>
      </c>
      <c r="G52" s="94" t="s">
        <v>50</v>
      </c>
      <c r="H52" s="123">
        <v>38416</v>
      </c>
      <c r="I52" s="124">
        <v>27230</v>
      </c>
      <c r="J52" s="55">
        <v>70.881924198250729</v>
      </c>
      <c r="K52" s="217" t="s">
        <v>49</v>
      </c>
      <c r="L52" s="233">
        <v>23112</v>
      </c>
      <c r="M52" s="217" t="s">
        <v>49</v>
      </c>
      <c r="N52" s="228">
        <v>8741</v>
      </c>
      <c r="P52"/>
    </row>
    <row r="53" spans="1:16" x14ac:dyDescent="0.25">
      <c r="A53" s="51">
        <v>140</v>
      </c>
      <c r="B53" s="62" t="s">
        <v>190</v>
      </c>
      <c r="C53" s="62" t="s">
        <v>311</v>
      </c>
      <c r="D53" s="62" t="s">
        <v>349</v>
      </c>
      <c r="E53" s="62" t="s">
        <v>311</v>
      </c>
      <c r="F53" s="62" t="s">
        <v>27</v>
      </c>
      <c r="G53" s="62" t="s">
        <v>197</v>
      </c>
      <c r="H53" s="90">
        <v>4517</v>
      </c>
      <c r="I53" s="65">
        <v>1619</v>
      </c>
      <c r="J53" s="65">
        <v>35.842373256586228</v>
      </c>
      <c r="K53" s="214" t="s">
        <v>190</v>
      </c>
      <c r="L53" s="228">
        <v>5383</v>
      </c>
      <c r="M53" s="214" t="s">
        <v>190</v>
      </c>
      <c r="N53" s="228">
        <v>1729</v>
      </c>
      <c r="P53"/>
    </row>
    <row r="54" spans="1:16" ht="15.75" thickBot="1" x14ac:dyDescent="0.3">
      <c r="A54" s="51">
        <v>92</v>
      </c>
      <c r="B54" s="59" t="s">
        <v>191</v>
      </c>
      <c r="C54" s="59" t="s">
        <v>311</v>
      </c>
      <c r="D54" s="59" t="s">
        <v>311</v>
      </c>
      <c r="E54" s="59" t="s">
        <v>312</v>
      </c>
      <c r="F54" s="59" t="s">
        <v>27</v>
      </c>
      <c r="G54" s="59" t="s">
        <v>198</v>
      </c>
      <c r="H54" s="125">
        <v>3575.9</v>
      </c>
      <c r="I54" s="104">
        <v>944.1</v>
      </c>
      <c r="J54" s="104">
        <v>26</v>
      </c>
      <c r="K54" s="214" t="s">
        <v>191</v>
      </c>
      <c r="L54" s="228">
        <v>7999</v>
      </c>
      <c r="M54" s="214" t="s">
        <v>191</v>
      </c>
      <c r="N54" s="228">
        <v>4259</v>
      </c>
      <c r="P54"/>
    </row>
    <row r="55" spans="1:16" x14ac:dyDescent="0.25">
      <c r="A55" s="51">
        <v>142</v>
      </c>
      <c r="B55" s="56" t="s">
        <v>192</v>
      </c>
      <c r="C55" s="57" t="s">
        <v>311</v>
      </c>
      <c r="D55" s="57" t="s">
        <v>349</v>
      </c>
      <c r="E55" s="57" t="s">
        <v>311</v>
      </c>
      <c r="F55" s="57" t="s">
        <v>27</v>
      </c>
      <c r="G55" s="57" t="s">
        <v>198</v>
      </c>
      <c r="H55" s="126">
        <v>6707</v>
      </c>
      <c r="I55" s="127">
        <v>2274.9</v>
      </c>
      <c r="J55" s="127">
        <v>34</v>
      </c>
      <c r="K55" s="380" t="s">
        <v>357</v>
      </c>
      <c r="L55" s="383">
        <v>22939</v>
      </c>
      <c r="M55" s="380" t="s">
        <v>357</v>
      </c>
      <c r="N55" s="401">
        <v>4529</v>
      </c>
      <c r="P55"/>
    </row>
    <row r="56" spans="1:16" ht="15.75" thickBot="1" x14ac:dyDescent="0.3">
      <c r="A56" s="51">
        <v>24</v>
      </c>
      <c r="B56" s="128" t="s">
        <v>171</v>
      </c>
      <c r="C56" s="45" t="s">
        <v>311</v>
      </c>
      <c r="D56" s="45" t="s">
        <v>349</v>
      </c>
      <c r="E56" s="45" t="s">
        <v>311</v>
      </c>
      <c r="F56" s="46" t="s">
        <v>27</v>
      </c>
      <c r="G56" s="45" t="s">
        <v>172</v>
      </c>
      <c r="H56" s="98">
        <v>2313.1</v>
      </c>
      <c r="I56" s="49">
        <v>1621</v>
      </c>
      <c r="J56" s="49">
        <v>70.07911460810169</v>
      </c>
      <c r="K56" s="382"/>
      <c r="L56" s="385"/>
      <c r="M56" s="382"/>
      <c r="N56" s="402"/>
      <c r="P56"/>
    </row>
    <row r="57" spans="1:16" x14ac:dyDescent="0.25">
      <c r="B57" s="33" t="s">
        <v>317</v>
      </c>
      <c r="C57" s="111"/>
      <c r="D57" s="111"/>
      <c r="E57" s="111"/>
      <c r="F57" s="111"/>
      <c r="G57" s="111"/>
      <c r="H57" s="111"/>
      <c r="I57" s="111"/>
      <c r="J57" s="111"/>
      <c r="K57" s="214" t="s">
        <v>317</v>
      </c>
      <c r="L57" s="228">
        <v>2848</v>
      </c>
      <c r="M57" s="214" t="s">
        <v>317</v>
      </c>
      <c r="N57" s="228">
        <v>476</v>
      </c>
    </row>
    <row r="58" spans="1:16" x14ac:dyDescent="0.25">
      <c r="B58" s="33" t="s">
        <v>318</v>
      </c>
      <c r="C58" s="111"/>
      <c r="D58" s="111"/>
      <c r="E58" s="111"/>
      <c r="F58" s="111"/>
      <c r="G58" s="111"/>
      <c r="H58" s="111"/>
      <c r="I58" s="111"/>
      <c r="J58" s="111"/>
      <c r="K58" s="214" t="s">
        <v>318</v>
      </c>
      <c r="L58" s="228">
        <v>1182</v>
      </c>
      <c r="M58" s="214" t="s">
        <v>318</v>
      </c>
      <c r="N58" s="228">
        <v>310</v>
      </c>
    </row>
    <row r="59" spans="1:16" x14ac:dyDescent="0.25">
      <c r="A59" s="51">
        <v>143</v>
      </c>
      <c r="B59" s="59" t="s">
        <v>193</v>
      </c>
      <c r="C59" s="59" t="s">
        <v>311</v>
      </c>
      <c r="D59" s="59" t="s">
        <v>311</v>
      </c>
      <c r="E59" s="59" t="s">
        <v>312</v>
      </c>
      <c r="F59" s="59" t="s">
        <v>27</v>
      </c>
      <c r="G59" s="150" t="s">
        <v>199</v>
      </c>
      <c r="H59" s="104">
        <v>88.2</v>
      </c>
      <c r="I59" s="104">
        <v>57</v>
      </c>
      <c r="J59" s="104">
        <v>64.625850340136054</v>
      </c>
      <c r="K59" s="214" t="s">
        <v>193</v>
      </c>
      <c r="L59" s="228">
        <v>1125</v>
      </c>
      <c r="M59" s="214" t="s">
        <v>193</v>
      </c>
      <c r="N59" s="228">
        <v>83</v>
      </c>
      <c r="P59"/>
    </row>
    <row r="60" spans="1:16" x14ac:dyDescent="0.25">
      <c r="B60" s="33" t="s">
        <v>319</v>
      </c>
      <c r="C60" s="111"/>
      <c r="D60" s="111"/>
      <c r="E60" s="111"/>
      <c r="F60" s="111"/>
      <c r="G60" s="111"/>
      <c r="H60" s="111"/>
      <c r="I60" s="111"/>
      <c r="J60" s="111"/>
      <c r="K60" s="214" t="s">
        <v>319</v>
      </c>
      <c r="L60" s="228">
        <v>1918</v>
      </c>
      <c r="M60" s="214" t="s">
        <v>319</v>
      </c>
      <c r="N60" s="228">
        <v>317</v>
      </c>
    </row>
    <row r="61" spans="1:16" x14ac:dyDescent="0.25">
      <c r="A61" s="51">
        <v>60</v>
      </c>
      <c r="B61" s="62" t="s">
        <v>173</v>
      </c>
      <c r="C61" s="62" t="s">
        <v>311</v>
      </c>
      <c r="D61" s="62" t="s">
        <v>349</v>
      </c>
      <c r="E61" s="62" t="s">
        <v>311</v>
      </c>
      <c r="F61" s="62" t="s">
        <v>27</v>
      </c>
      <c r="G61" s="62" t="s">
        <v>48</v>
      </c>
      <c r="H61" s="90">
        <v>6346</v>
      </c>
      <c r="I61" s="65">
        <v>2058</v>
      </c>
      <c r="J61" s="65">
        <v>32.429877087929405</v>
      </c>
      <c r="K61" s="214" t="s">
        <v>173</v>
      </c>
      <c r="L61" s="228">
        <v>6219</v>
      </c>
      <c r="M61" s="214" t="s">
        <v>173</v>
      </c>
      <c r="N61" s="228">
        <v>1590</v>
      </c>
      <c r="P61"/>
    </row>
    <row r="62" spans="1:16" x14ac:dyDescent="0.25">
      <c r="A62" s="51">
        <v>131</v>
      </c>
      <c r="B62" s="50" t="s">
        <v>47</v>
      </c>
      <c r="C62" s="51" t="s">
        <v>350</v>
      </c>
      <c r="D62" s="51"/>
      <c r="E62" s="51" t="s">
        <v>311</v>
      </c>
      <c r="F62" s="94" t="s">
        <v>27</v>
      </c>
      <c r="G62" s="94" t="s">
        <v>48</v>
      </c>
      <c r="H62" s="129">
        <v>15839</v>
      </c>
      <c r="I62" s="124">
        <v>10910</v>
      </c>
      <c r="J62" s="55">
        <v>68.880611149693792</v>
      </c>
      <c r="K62" s="217" t="s">
        <v>47</v>
      </c>
      <c r="L62" s="228">
        <v>41446</v>
      </c>
      <c r="M62" s="217" t="s">
        <v>47</v>
      </c>
      <c r="N62" s="228">
        <v>12491</v>
      </c>
      <c r="P62"/>
    </row>
    <row r="63" spans="1:16" x14ac:dyDescent="0.25">
      <c r="A63" s="51">
        <v>110</v>
      </c>
      <c r="B63" s="62" t="s">
        <v>85</v>
      </c>
      <c r="C63" s="62" t="s">
        <v>311</v>
      </c>
      <c r="D63" s="62" t="s">
        <v>349</v>
      </c>
      <c r="E63" s="62" t="s">
        <v>311</v>
      </c>
      <c r="F63" s="69" t="s">
        <v>4</v>
      </c>
      <c r="G63" s="62" t="s">
        <v>86</v>
      </c>
      <c r="H63" s="90">
        <v>2880.6</v>
      </c>
      <c r="I63" s="65">
        <v>1440.9</v>
      </c>
      <c r="J63" s="65">
        <v>50.02082899395959</v>
      </c>
      <c r="K63" s="214" t="s">
        <v>85</v>
      </c>
      <c r="L63" s="228">
        <v>6406</v>
      </c>
      <c r="M63" s="214" t="s">
        <v>85</v>
      </c>
      <c r="N63" s="228">
        <v>3282</v>
      </c>
      <c r="P63"/>
    </row>
    <row r="64" spans="1:16" x14ac:dyDescent="0.25">
      <c r="A64" s="51">
        <v>77</v>
      </c>
      <c r="B64" s="122" t="s">
        <v>26</v>
      </c>
      <c r="C64" s="51" t="s">
        <v>350</v>
      </c>
      <c r="D64" s="51"/>
      <c r="E64" s="51" t="s">
        <v>311</v>
      </c>
      <c r="F64" s="51" t="s">
        <v>27</v>
      </c>
      <c r="G64" s="51" t="s">
        <v>28</v>
      </c>
      <c r="H64" s="99">
        <v>23797</v>
      </c>
      <c r="I64" s="55">
        <v>12920.0628</v>
      </c>
      <c r="J64" s="55">
        <v>54.292821784258521</v>
      </c>
      <c r="K64" s="214" t="s">
        <v>26</v>
      </c>
      <c r="L64" s="228">
        <v>15854</v>
      </c>
      <c r="M64" s="228" t="s">
        <v>26</v>
      </c>
      <c r="N64" s="228">
        <v>6373</v>
      </c>
      <c r="P64"/>
    </row>
    <row r="65" spans="1:17" ht="15.75" thickBot="1" x14ac:dyDescent="0.3">
      <c r="A65">
        <v>205</v>
      </c>
      <c r="B65" s="158" t="s">
        <v>266</v>
      </c>
      <c r="C65" s="158" t="str">
        <f>IF(I65&gt;10000,"mega","")</f>
        <v/>
      </c>
      <c r="D65" s="158" t="str">
        <f>IF(I65&lt;10000,IF(I65&gt;1000,"medium-sized",""))</f>
        <v/>
      </c>
      <c r="E65" s="158" t="str">
        <f>IF(I65&lt;1000,"minor","")</f>
        <v>minor</v>
      </c>
      <c r="F65" s="158" t="s">
        <v>27</v>
      </c>
      <c r="G65" s="158" t="s">
        <v>267</v>
      </c>
      <c r="H65" s="166">
        <v>1162</v>
      </c>
      <c r="I65" s="166">
        <v>466.58429999999998</v>
      </c>
      <c r="J65" s="159">
        <f>I65*100/H65</f>
        <v>40.15355421686747</v>
      </c>
      <c r="K65" s="214" t="s">
        <v>266</v>
      </c>
      <c r="L65" s="228">
        <v>898</v>
      </c>
      <c r="M65" s="214" t="s">
        <v>266</v>
      </c>
      <c r="N65" s="228">
        <v>392</v>
      </c>
      <c r="P65"/>
    </row>
    <row r="66" spans="1:17" x14ac:dyDescent="0.25">
      <c r="A66" s="55">
        <v>223</v>
      </c>
      <c r="B66" s="131" t="s">
        <v>320</v>
      </c>
      <c r="C66" s="127"/>
      <c r="D66" s="57" t="s">
        <v>349</v>
      </c>
      <c r="E66" s="127"/>
      <c r="F66" s="127" t="s">
        <v>4</v>
      </c>
      <c r="G66" s="127" t="s">
        <v>5</v>
      </c>
      <c r="H66" s="127">
        <v>2046</v>
      </c>
      <c r="I66" s="127">
        <v>1194</v>
      </c>
      <c r="J66" s="127">
        <v>58</v>
      </c>
      <c r="K66" s="380" t="s">
        <v>321</v>
      </c>
      <c r="L66" s="383">
        <v>81095</v>
      </c>
      <c r="M66" s="212" t="s">
        <v>320</v>
      </c>
      <c r="N66" s="225">
        <v>3136</v>
      </c>
    </row>
    <row r="67" spans="1:17" x14ac:dyDescent="0.25">
      <c r="A67" s="51">
        <v>45</v>
      </c>
      <c r="B67" s="132" t="s">
        <v>58</v>
      </c>
      <c r="C67" s="51" t="s">
        <v>350</v>
      </c>
      <c r="D67" s="51"/>
      <c r="E67" s="51" t="s">
        <v>311</v>
      </c>
      <c r="F67" s="94" t="s">
        <v>4</v>
      </c>
      <c r="G67" s="51" t="s">
        <v>59</v>
      </c>
      <c r="H67" s="129">
        <v>33689</v>
      </c>
      <c r="I67" s="55">
        <v>22579</v>
      </c>
      <c r="J67" s="55">
        <v>67.021876576924214</v>
      </c>
      <c r="K67" s="381"/>
      <c r="L67" s="384"/>
      <c r="M67" s="229" t="s">
        <v>58</v>
      </c>
      <c r="N67" s="230">
        <v>9412</v>
      </c>
    </row>
    <row r="68" spans="1:17" ht="15.75" thickBot="1" x14ac:dyDescent="0.3">
      <c r="A68" s="51">
        <v>185</v>
      </c>
      <c r="B68" s="128" t="s">
        <v>245</v>
      </c>
      <c r="C68" s="45" t="s">
        <v>311</v>
      </c>
      <c r="D68" s="45" t="s">
        <v>349</v>
      </c>
      <c r="E68" s="45" t="s">
        <v>311</v>
      </c>
      <c r="F68" s="45" t="s">
        <v>4</v>
      </c>
      <c r="G68" s="45" t="s">
        <v>5</v>
      </c>
      <c r="H68" s="98">
        <v>3887.3</v>
      </c>
      <c r="I68" s="49">
        <v>2340</v>
      </c>
      <c r="J68" s="49">
        <v>60.196022946518148</v>
      </c>
      <c r="K68" s="382"/>
      <c r="L68" s="385"/>
      <c r="M68" s="213" t="s">
        <v>245</v>
      </c>
      <c r="N68" s="227">
        <v>17350</v>
      </c>
    </row>
    <row r="69" spans="1:17" x14ac:dyDescent="0.25">
      <c r="A69" s="55">
        <v>224</v>
      </c>
      <c r="B69" s="65" t="s">
        <v>322</v>
      </c>
      <c r="C69" s="65"/>
      <c r="D69" s="71" t="s">
        <v>349</v>
      </c>
      <c r="E69" s="65"/>
      <c r="F69" s="65" t="s">
        <v>4</v>
      </c>
      <c r="G69" s="65" t="s">
        <v>5</v>
      </c>
      <c r="H69" s="65">
        <v>6142</v>
      </c>
      <c r="I69" s="65">
        <v>2199.9</v>
      </c>
      <c r="J69" s="65">
        <v>35.817323347443832</v>
      </c>
      <c r="K69" s="214" t="s">
        <v>322</v>
      </c>
      <c r="L69" s="228">
        <v>19801</v>
      </c>
      <c r="M69" s="214" t="s">
        <v>322</v>
      </c>
      <c r="N69" s="228">
        <v>4477</v>
      </c>
    </row>
    <row r="70" spans="1:17" x14ac:dyDescent="0.25">
      <c r="A70" s="55">
        <v>225</v>
      </c>
      <c r="B70" s="65" t="s">
        <v>323</v>
      </c>
      <c r="C70" s="65"/>
      <c r="D70" s="65" t="s">
        <v>349</v>
      </c>
      <c r="E70" s="65"/>
      <c r="F70" s="65" t="s">
        <v>4</v>
      </c>
      <c r="G70" s="65" t="s">
        <v>5</v>
      </c>
      <c r="H70" s="65">
        <v>3488</v>
      </c>
      <c r="I70" s="65">
        <v>1089</v>
      </c>
      <c r="J70" s="65">
        <v>31.221330275229359</v>
      </c>
      <c r="K70" s="214" t="s">
        <v>323</v>
      </c>
      <c r="L70" s="228">
        <v>7835</v>
      </c>
      <c r="M70" s="228" t="s">
        <v>323</v>
      </c>
      <c r="N70" s="228">
        <v>2931</v>
      </c>
    </row>
    <row r="71" spans="1:17" x14ac:dyDescent="0.25">
      <c r="A71" s="55">
        <v>226</v>
      </c>
      <c r="B71" s="65" t="s">
        <v>324</v>
      </c>
      <c r="C71" s="65"/>
      <c r="D71" s="65" t="s">
        <v>349</v>
      </c>
      <c r="E71" s="65"/>
      <c r="F71" s="65" t="s">
        <v>4</v>
      </c>
      <c r="G71" s="65" t="s">
        <v>325</v>
      </c>
      <c r="H71" s="65">
        <v>2797</v>
      </c>
      <c r="I71" s="65">
        <v>1993</v>
      </c>
      <c r="J71" s="65">
        <v>71.254915981408658</v>
      </c>
      <c r="K71" s="216"/>
      <c r="L71" s="231"/>
      <c r="M71" s="231"/>
      <c r="N71" s="231"/>
    </row>
    <row r="72" spans="1:17" x14ac:dyDescent="0.25">
      <c r="A72" s="51">
        <v>227</v>
      </c>
      <c r="B72" s="59" t="s">
        <v>326</v>
      </c>
      <c r="C72" s="59"/>
      <c r="D72" s="59"/>
      <c r="E72" s="59" t="s">
        <v>312</v>
      </c>
      <c r="F72" s="59" t="s">
        <v>4</v>
      </c>
      <c r="G72" s="59" t="s">
        <v>325</v>
      </c>
      <c r="H72" s="59">
        <v>1335</v>
      </c>
      <c r="I72" s="59">
        <v>861.6</v>
      </c>
      <c r="J72" s="104">
        <v>64.539325842696627</v>
      </c>
      <c r="K72" s="216"/>
      <c r="L72" s="231"/>
      <c r="M72" s="231"/>
      <c r="N72" s="231"/>
    </row>
    <row r="73" spans="1:17" ht="15.75" thickBot="1" x14ac:dyDescent="0.3">
      <c r="A73" s="55">
        <v>228</v>
      </c>
      <c r="B73" s="65" t="s">
        <v>327</v>
      </c>
      <c r="C73" s="65"/>
      <c r="D73" s="65" t="s">
        <v>349</v>
      </c>
      <c r="E73" s="65"/>
      <c r="F73" s="65" t="s">
        <v>4</v>
      </c>
      <c r="G73" s="65" t="s">
        <v>325</v>
      </c>
      <c r="H73" s="65">
        <v>2277</v>
      </c>
      <c r="I73" s="65">
        <v>1151</v>
      </c>
      <c r="J73" s="65">
        <v>50.548967940272291</v>
      </c>
      <c r="K73" s="216"/>
      <c r="L73" s="231"/>
      <c r="M73" s="231"/>
      <c r="N73" s="231"/>
    </row>
    <row r="74" spans="1:17" x14ac:dyDescent="0.25">
      <c r="A74" s="33">
        <v>18</v>
      </c>
      <c r="B74" s="133" t="s">
        <v>3</v>
      </c>
      <c r="C74" s="57" t="s">
        <v>311</v>
      </c>
      <c r="D74" s="57" t="s">
        <v>349</v>
      </c>
      <c r="E74" s="57" t="s">
        <v>311</v>
      </c>
      <c r="F74" s="57" t="s">
        <v>4</v>
      </c>
      <c r="G74" s="57" t="s">
        <v>5</v>
      </c>
      <c r="H74" s="126">
        <v>7135</v>
      </c>
      <c r="I74" s="127">
        <v>3061.1085000000003</v>
      </c>
      <c r="J74" s="127">
        <v>42.902711983181504</v>
      </c>
      <c r="K74" s="403" t="s">
        <v>348</v>
      </c>
      <c r="L74" s="383">
        <v>25922</v>
      </c>
      <c r="M74" s="212" t="s">
        <v>3</v>
      </c>
      <c r="N74" s="225">
        <v>4488</v>
      </c>
      <c r="P74"/>
    </row>
    <row r="75" spans="1:17" ht="15.75" thickBot="1" x14ac:dyDescent="0.3">
      <c r="A75" s="51">
        <v>55</v>
      </c>
      <c r="B75" s="84" t="s">
        <v>19</v>
      </c>
      <c r="C75" s="85" t="s">
        <v>350</v>
      </c>
      <c r="D75" s="134"/>
      <c r="E75" s="85" t="s">
        <v>311</v>
      </c>
      <c r="F75" s="85" t="s">
        <v>4</v>
      </c>
      <c r="G75" s="85" t="s">
        <v>5</v>
      </c>
      <c r="H75" s="85">
        <v>22999</v>
      </c>
      <c r="I75" s="88">
        <v>12047</v>
      </c>
      <c r="J75" s="88">
        <v>52.380538284273229</v>
      </c>
      <c r="K75" s="404"/>
      <c r="L75" s="385"/>
      <c r="M75" s="218" t="s">
        <v>19</v>
      </c>
      <c r="N75" s="227">
        <v>6484</v>
      </c>
      <c r="P75"/>
    </row>
    <row r="76" spans="1:17" x14ac:dyDescent="0.25">
      <c r="A76" s="51">
        <v>65</v>
      </c>
      <c r="B76" s="138" t="s">
        <v>23</v>
      </c>
      <c r="C76" s="57" t="s">
        <v>311</v>
      </c>
      <c r="D76" s="57" t="s">
        <v>349</v>
      </c>
      <c r="E76" s="57" t="s">
        <v>311</v>
      </c>
      <c r="F76" s="57" t="s">
        <v>4</v>
      </c>
      <c r="G76" s="57" t="s">
        <v>5</v>
      </c>
      <c r="H76" s="139">
        <v>12852</v>
      </c>
      <c r="I76" s="127">
        <v>7412.7191000000003</v>
      </c>
      <c r="J76" s="127">
        <v>57.67755291005291</v>
      </c>
      <c r="K76" s="380" t="s">
        <v>351</v>
      </c>
      <c r="L76" s="383">
        <v>57701</v>
      </c>
      <c r="M76" s="212" t="s">
        <v>23</v>
      </c>
      <c r="N76" s="225">
        <v>4960</v>
      </c>
      <c r="P76"/>
    </row>
    <row r="77" spans="1:17" ht="15.75" thickBot="1" x14ac:dyDescent="0.3">
      <c r="A77" s="33">
        <v>37</v>
      </c>
      <c r="B77" s="102" t="s">
        <v>175</v>
      </c>
      <c r="C77" s="103" t="s">
        <v>350</v>
      </c>
      <c r="D77" s="103"/>
      <c r="E77" s="103" t="s">
        <v>311</v>
      </c>
      <c r="F77" s="103" t="s">
        <v>4</v>
      </c>
      <c r="G77" s="103" t="s">
        <v>57</v>
      </c>
      <c r="H77" s="140">
        <v>153571</v>
      </c>
      <c r="I77" s="140">
        <v>78397</v>
      </c>
      <c r="J77" s="140">
        <v>51.049351765632835</v>
      </c>
      <c r="K77" s="382"/>
      <c r="L77" s="385"/>
      <c r="M77" s="226" t="s">
        <v>175</v>
      </c>
      <c r="N77" s="227">
        <f>30662+3470</f>
        <v>34132</v>
      </c>
    </row>
    <row r="78" spans="1:17" s="141" customFormat="1" x14ac:dyDescent="0.25">
      <c r="A78" s="33">
        <v>48</v>
      </c>
      <c r="B78" s="62" t="s">
        <v>87</v>
      </c>
      <c r="C78" s="62" t="s">
        <v>311</v>
      </c>
      <c r="D78" s="62" t="s">
        <v>349</v>
      </c>
      <c r="E78" s="62" t="s">
        <v>311</v>
      </c>
      <c r="F78" s="62" t="s">
        <v>4</v>
      </c>
      <c r="G78" s="62" t="s">
        <v>17</v>
      </c>
      <c r="H78" s="62">
        <v>9550.2999999999993</v>
      </c>
      <c r="I78" s="62">
        <v>8261</v>
      </c>
      <c r="J78" s="64">
        <v>86.499900526685039</v>
      </c>
      <c r="K78" s="214" t="s">
        <v>87</v>
      </c>
      <c r="L78" s="228">
        <v>7960</v>
      </c>
      <c r="M78" s="214" t="s">
        <v>87</v>
      </c>
      <c r="N78" s="228">
        <f>2223+556+302+69</f>
        <v>3150</v>
      </c>
      <c r="P78" s="33"/>
    </row>
    <row r="79" spans="1:17" s="141" customFormat="1" ht="15.75" thickBot="1" x14ac:dyDescent="0.3">
      <c r="A79" s="33">
        <v>88</v>
      </c>
      <c r="B79" s="33" t="s">
        <v>352</v>
      </c>
      <c r="C79" s="33" t="s">
        <v>350</v>
      </c>
      <c r="D79" s="33"/>
      <c r="E79" s="33" t="s">
        <v>311</v>
      </c>
      <c r="F79" s="33" t="s">
        <v>4</v>
      </c>
      <c r="G79" s="33" t="s">
        <v>17</v>
      </c>
      <c r="H79" s="35">
        <v>45952</v>
      </c>
      <c r="I79" s="35">
        <v>13704</v>
      </c>
      <c r="J79" s="35">
        <v>29.822423398328691</v>
      </c>
      <c r="K79" s="214" t="s">
        <v>352</v>
      </c>
      <c r="L79" s="228">
        <v>62748</v>
      </c>
      <c r="M79" s="214" t="s">
        <v>352</v>
      </c>
      <c r="N79" s="228">
        <v>30556</v>
      </c>
      <c r="P79"/>
      <c r="Q79"/>
    </row>
    <row r="80" spans="1:17" s="141" customFormat="1" x14ac:dyDescent="0.25">
      <c r="A80" s="33">
        <v>21</v>
      </c>
      <c r="B80" s="91" t="s">
        <v>82</v>
      </c>
      <c r="C80" s="100" t="s">
        <v>350</v>
      </c>
      <c r="D80" s="100"/>
      <c r="E80" s="100" t="s">
        <v>311</v>
      </c>
      <c r="F80" s="100" t="s">
        <v>4</v>
      </c>
      <c r="G80" s="100" t="s">
        <v>83</v>
      </c>
      <c r="H80" s="112">
        <v>27750</v>
      </c>
      <c r="I80" s="112">
        <v>17630</v>
      </c>
      <c r="J80" s="101">
        <v>63.531531531531535</v>
      </c>
      <c r="K80" s="380" t="s">
        <v>353</v>
      </c>
      <c r="L80" s="383">
        <v>931779</v>
      </c>
      <c r="M80" s="380" t="s">
        <v>355</v>
      </c>
      <c r="N80" s="401">
        <f>4886+24151+1081+3616+2287</f>
        <v>36021</v>
      </c>
    </row>
    <row r="81" spans="1:24" s="141" customFormat="1" x14ac:dyDescent="0.25">
      <c r="A81" s="33">
        <v>72</v>
      </c>
      <c r="B81" s="114" t="s">
        <v>24</v>
      </c>
      <c r="C81" s="33" t="s">
        <v>350</v>
      </c>
      <c r="D81" s="33"/>
      <c r="E81" s="33" t="s">
        <v>311</v>
      </c>
      <c r="F81" s="33" t="s">
        <v>4</v>
      </c>
      <c r="G81" s="144" t="s">
        <v>25</v>
      </c>
      <c r="H81" s="35">
        <v>56546</v>
      </c>
      <c r="I81" s="35">
        <v>46625.764900000002</v>
      </c>
      <c r="J81" s="145">
        <v>82.456345099564956</v>
      </c>
      <c r="K81" s="381"/>
      <c r="L81" s="384"/>
      <c r="M81" s="381"/>
      <c r="N81" s="395"/>
    </row>
    <row r="82" spans="1:24" s="141" customFormat="1" x14ac:dyDescent="0.25">
      <c r="A82" s="33">
        <v>134</v>
      </c>
      <c r="B82" s="58" t="s">
        <v>184</v>
      </c>
      <c r="C82" s="59" t="s">
        <v>311</v>
      </c>
      <c r="D82" s="59" t="s">
        <v>311</v>
      </c>
      <c r="E82" s="59" t="s">
        <v>312</v>
      </c>
      <c r="F82" s="59" t="s">
        <v>4</v>
      </c>
      <c r="G82" s="59" t="s">
        <v>83</v>
      </c>
      <c r="H82" s="59">
        <v>2504.8000000000002</v>
      </c>
      <c r="I82" s="115">
        <v>956.3</v>
      </c>
      <c r="J82" s="104">
        <v>38.178696901948257</v>
      </c>
      <c r="K82" s="381"/>
      <c r="L82" s="384"/>
      <c r="M82" s="381" t="s">
        <v>356</v>
      </c>
      <c r="N82" s="394">
        <v>22627</v>
      </c>
      <c r="R82"/>
      <c r="S82"/>
      <c r="T82"/>
      <c r="U82"/>
      <c r="V82"/>
      <c r="W82"/>
      <c r="X82"/>
    </row>
    <row r="83" spans="1:24" s="141" customFormat="1" x14ac:dyDescent="0.25">
      <c r="A83" s="33">
        <v>135</v>
      </c>
      <c r="B83" s="114" t="s">
        <v>185</v>
      </c>
      <c r="C83" s="33" t="s">
        <v>350</v>
      </c>
      <c r="D83" s="33"/>
      <c r="E83" s="33" t="s">
        <v>311</v>
      </c>
      <c r="F83" s="33" t="s">
        <v>4</v>
      </c>
      <c r="G83" s="33" t="s">
        <v>83</v>
      </c>
      <c r="H83" s="35">
        <v>71790</v>
      </c>
      <c r="I83" s="35">
        <v>14974</v>
      </c>
      <c r="J83" s="145">
        <v>20.85805822537958</v>
      </c>
      <c r="K83" s="381"/>
      <c r="L83" s="384"/>
      <c r="M83" s="381"/>
      <c r="N83" s="394"/>
      <c r="O83" s="130"/>
      <c r="P83"/>
      <c r="Q83" s="5"/>
      <c r="R83" s="5"/>
      <c r="S83" s="5"/>
      <c r="T83" s="5"/>
      <c r="U83" s="5"/>
      <c r="V83" s="5"/>
      <c r="W83" s="5"/>
      <c r="X83" s="5"/>
    </row>
    <row r="84" spans="1:24" s="141" customFormat="1" x14ac:dyDescent="0.25">
      <c r="A84" s="33">
        <v>118</v>
      </c>
      <c r="B84" s="114" t="s">
        <v>81</v>
      </c>
      <c r="C84" s="33" t="s">
        <v>350</v>
      </c>
      <c r="D84" s="33"/>
      <c r="E84" s="33" t="s">
        <v>311</v>
      </c>
      <c r="F84" s="33" t="s">
        <v>4</v>
      </c>
      <c r="G84" s="33" t="s">
        <v>67</v>
      </c>
      <c r="H84" s="3">
        <v>112428</v>
      </c>
      <c r="I84" s="35">
        <v>26148</v>
      </c>
      <c r="J84" s="145">
        <v>23.147197337204773</v>
      </c>
      <c r="K84" s="381"/>
      <c r="L84" s="384"/>
      <c r="M84" s="215" t="s">
        <v>81</v>
      </c>
      <c r="N84" s="230">
        <v>27395</v>
      </c>
      <c r="P84" s="33"/>
    </row>
    <row r="85" spans="1:24" s="141" customFormat="1" x14ac:dyDescent="0.25">
      <c r="A85" s="33">
        <v>87</v>
      </c>
      <c r="B85" s="58" t="s">
        <v>60</v>
      </c>
      <c r="C85" s="59" t="s">
        <v>311</v>
      </c>
      <c r="D85" s="59" t="s">
        <v>311</v>
      </c>
      <c r="E85" s="59" t="s">
        <v>312</v>
      </c>
      <c r="F85" s="59" t="s">
        <v>4</v>
      </c>
      <c r="G85" s="59" t="s">
        <v>61</v>
      </c>
      <c r="H85" s="59">
        <v>1298</v>
      </c>
      <c r="I85" s="59">
        <v>489</v>
      </c>
      <c r="J85" s="104">
        <v>37.673343605546997</v>
      </c>
      <c r="K85" s="381"/>
      <c r="L85" s="384"/>
      <c r="M85" s="381" t="s">
        <v>354</v>
      </c>
      <c r="N85" s="395">
        <v>56476</v>
      </c>
      <c r="P85" s="33"/>
    </row>
    <row r="86" spans="1:24" s="141" customFormat="1" x14ac:dyDescent="0.25">
      <c r="A86" s="33">
        <v>59</v>
      </c>
      <c r="B86" s="58" t="s">
        <v>62</v>
      </c>
      <c r="C86" s="59" t="s">
        <v>311</v>
      </c>
      <c r="D86" s="59" t="s">
        <v>311</v>
      </c>
      <c r="E86" s="59" t="s">
        <v>312</v>
      </c>
      <c r="F86" s="59" t="s">
        <v>4</v>
      </c>
      <c r="G86" s="59" t="s">
        <v>63</v>
      </c>
      <c r="H86" s="59">
        <v>953.6</v>
      </c>
      <c r="I86" s="59">
        <v>235</v>
      </c>
      <c r="J86" s="104">
        <v>24.643456375838927</v>
      </c>
      <c r="K86" s="381"/>
      <c r="L86" s="384"/>
      <c r="M86" s="381"/>
      <c r="N86" s="395"/>
      <c r="P86" s="33"/>
      <c r="Q86" s="33"/>
    </row>
    <row r="87" spans="1:24" s="141" customFormat="1" x14ac:dyDescent="0.25">
      <c r="A87" s="33">
        <v>7</v>
      </c>
      <c r="B87" s="58" t="s">
        <v>64</v>
      </c>
      <c r="C87" s="59" t="s">
        <v>311</v>
      </c>
      <c r="D87" s="59" t="s">
        <v>311</v>
      </c>
      <c r="E87" s="59" t="s">
        <v>312</v>
      </c>
      <c r="F87" s="59" t="s">
        <v>4</v>
      </c>
      <c r="G87" s="59" t="s">
        <v>63</v>
      </c>
      <c r="H87" s="59">
        <v>1826.3</v>
      </c>
      <c r="I87" s="59">
        <v>382</v>
      </c>
      <c r="J87" s="104">
        <v>20.916607348190329</v>
      </c>
      <c r="K87" s="381"/>
      <c r="L87" s="384"/>
      <c r="M87" s="381"/>
      <c r="N87" s="395"/>
      <c r="P87" s="33"/>
      <c r="Q87" s="35"/>
    </row>
    <row r="88" spans="1:24" s="141" customFormat="1" x14ac:dyDescent="0.25">
      <c r="A88" s="33">
        <v>102</v>
      </c>
      <c r="B88" s="147" t="s">
        <v>65</v>
      </c>
      <c r="C88" s="65" t="s">
        <v>311</v>
      </c>
      <c r="D88" s="65" t="s">
        <v>349</v>
      </c>
      <c r="E88" s="65" t="s">
        <v>311</v>
      </c>
      <c r="F88" s="65" t="s">
        <v>4</v>
      </c>
      <c r="G88" s="65" t="s">
        <v>61</v>
      </c>
      <c r="H88" s="65">
        <v>16753</v>
      </c>
      <c r="I88" s="65">
        <v>3913</v>
      </c>
      <c r="J88" s="65">
        <v>23.357010684653496</v>
      </c>
      <c r="K88" s="381"/>
      <c r="L88" s="384"/>
      <c r="M88" s="381"/>
      <c r="N88" s="395"/>
      <c r="P88" s="33"/>
    </row>
    <row r="89" spans="1:24" s="141" customFormat="1" x14ac:dyDescent="0.25">
      <c r="A89" s="33">
        <v>112</v>
      </c>
      <c r="B89" s="147" t="s">
        <v>66</v>
      </c>
      <c r="C89" s="65" t="s">
        <v>311</v>
      </c>
      <c r="D89" s="65" t="s">
        <v>349</v>
      </c>
      <c r="E89" s="65" t="s">
        <v>311</v>
      </c>
      <c r="F89" s="65" t="s">
        <v>4</v>
      </c>
      <c r="G89" s="65" t="s">
        <v>67</v>
      </c>
      <c r="H89" s="65">
        <v>3323</v>
      </c>
      <c r="I89" s="65">
        <v>1313</v>
      </c>
      <c r="J89" s="65">
        <v>39.512488715016552</v>
      </c>
      <c r="K89" s="381"/>
      <c r="L89" s="384"/>
      <c r="M89" s="381"/>
      <c r="N89" s="395"/>
      <c r="P89" s="33"/>
    </row>
    <row r="90" spans="1:24" s="141" customFormat="1" x14ac:dyDescent="0.25">
      <c r="A90" s="33">
        <v>49</v>
      </c>
      <c r="B90" s="147" t="s">
        <v>68</v>
      </c>
      <c r="C90" s="65" t="s">
        <v>311</v>
      </c>
      <c r="D90" s="65" t="s">
        <v>349</v>
      </c>
      <c r="E90" s="65" t="s">
        <v>311</v>
      </c>
      <c r="F90" s="65" t="s">
        <v>4</v>
      </c>
      <c r="G90" s="65" t="s">
        <v>67</v>
      </c>
      <c r="H90" s="65">
        <v>21090</v>
      </c>
      <c r="I90" s="65">
        <v>4994</v>
      </c>
      <c r="J90" s="65">
        <v>24</v>
      </c>
      <c r="K90" s="381"/>
      <c r="L90" s="384"/>
      <c r="M90" s="381"/>
      <c r="N90" s="395"/>
      <c r="P90" s="33"/>
    </row>
    <row r="91" spans="1:24" s="141" customFormat="1" x14ac:dyDescent="0.25">
      <c r="A91" s="33">
        <v>9</v>
      </c>
      <c r="B91" s="146" t="s">
        <v>69</v>
      </c>
      <c r="C91" s="33" t="s">
        <v>350</v>
      </c>
      <c r="D91" s="33"/>
      <c r="E91" s="33" t="s">
        <v>311</v>
      </c>
      <c r="F91" s="33" t="s">
        <v>4</v>
      </c>
      <c r="G91" s="33" t="s">
        <v>67</v>
      </c>
      <c r="H91" s="35">
        <v>60190</v>
      </c>
      <c r="I91" s="35">
        <v>18592</v>
      </c>
      <c r="J91" s="145">
        <v>30.888851968765575</v>
      </c>
      <c r="K91" s="381"/>
      <c r="L91" s="384"/>
      <c r="M91" s="381"/>
      <c r="N91" s="395"/>
      <c r="P91" s="33"/>
    </row>
    <row r="92" spans="1:24" s="141" customFormat="1" x14ac:dyDescent="0.25">
      <c r="A92" s="33">
        <v>64</v>
      </c>
      <c r="B92" s="147" t="s">
        <v>70</v>
      </c>
      <c r="C92" s="65" t="s">
        <v>311</v>
      </c>
      <c r="D92" s="65" t="s">
        <v>349</v>
      </c>
      <c r="E92" s="65" t="s">
        <v>311</v>
      </c>
      <c r="F92" s="65" t="s">
        <v>4</v>
      </c>
      <c r="G92" s="65" t="s">
        <v>67</v>
      </c>
      <c r="H92" s="65">
        <v>2247</v>
      </c>
      <c r="I92" s="65">
        <v>1549.6</v>
      </c>
      <c r="J92" s="65">
        <v>68.963061860258122</v>
      </c>
      <c r="K92" s="381"/>
      <c r="L92" s="384"/>
      <c r="M92" s="381"/>
      <c r="N92" s="395"/>
      <c r="P92" s="33"/>
    </row>
    <row r="93" spans="1:24" s="141" customFormat="1" x14ac:dyDescent="0.25">
      <c r="A93" s="33">
        <v>80</v>
      </c>
      <c r="B93" s="147" t="s">
        <v>78</v>
      </c>
      <c r="C93" s="65" t="s">
        <v>311</v>
      </c>
      <c r="D93" s="65" t="s">
        <v>349</v>
      </c>
      <c r="E93" s="65" t="s">
        <v>311</v>
      </c>
      <c r="F93" s="65" t="s">
        <v>4</v>
      </c>
      <c r="G93" s="65" t="s">
        <v>67</v>
      </c>
      <c r="H93" s="65">
        <v>12395</v>
      </c>
      <c r="I93" s="65">
        <v>4305.7</v>
      </c>
      <c r="J93" s="65">
        <v>34.737394110528442</v>
      </c>
      <c r="K93" s="381"/>
      <c r="L93" s="384"/>
      <c r="M93" s="215" t="s">
        <v>78</v>
      </c>
      <c r="N93" s="240">
        <v>4829</v>
      </c>
      <c r="P93" s="33"/>
    </row>
    <row r="94" spans="1:24" s="141" customFormat="1" ht="15.75" thickBot="1" x14ac:dyDescent="0.3">
      <c r="A94" s="33">
        <v>115</v>
      </c>
      <c r="B94" s="148" t="s">
        <v>79</v>
      </c>
      <c r="C94" s="49" t="s">
        <v>311</v>
      </c>
      <c r="D94" s="49" t="s">
        <v>349</v>
      </c>
      <c r="E94" s="49" t="s">
        <v>311</v>
      </c>
      <c r="F94" s="49" t="s">
        <v>4</v>
      </c>
      <c r="G94" s="49" t="s">
        <v>67</v>
      </c>
      <c r="H94" s="49">
        <v>4075.1</v>
      </c>
      <c r="I94" s="49">
        <v>1478</v>
      </c>
      <c r="J94" s="49">
        <v>36.26904861230399</v>
      </c>
      <c r="K94" s="382"/>
      <c r="L94" s="385"/>
      <c r="M94" s="213" t="s">
        <v>79</v>
      </c>
      <c r="N94" s="239">
        <v>1402</v>
      </c>
      <c r="P94" s="33"/>
    </row>
    <row r="95" spans="1:24" s="141" customFormat="1" x14ac:dyDescent="0.25">
      <c r="A95" s="33">
        <v>51</v>
      </c>
      <c r="B95" s="149" t="s">
        <v>71</v>
      </c>
      <c r="C95" s="65" t="s">
        <v>311</v>
      </c>
      <c r="D95" s="65" t="s">
        <v>349</v>
      </c>
      <c r="E95" s="65" t="s">
        <v>311</v>
      </c>
      <c r="F95" s="65" t="s">
        <v>4</v>
      </c>
      <c r="G95" s="173" t="s">
        <v>72</v>
      </c>
      <c r="H95" s="65">
        <v>9447</v>
      </c>
      <c r="I95" s="65">
        <v>3532</v>
      </c>
      <c r="J95" s="65">
        <v>37.387530432941674</v>
      </c>
      <c r="K95" s="214"/>
      <c r="L95" s="228"/>
      <c r="M95" s="228"/>
      <c r="N95" s="234"/>
      <c r="O95" s="130"/>
      <c r="P95" s="33"/>
    </row>
    <row r="96" spans="1:24" s="141" customFormat="1" x14ac:dyDescent="0.25">
      <c r="A96" s="3">
        <v>67</v>
      </c>
      <c r="B96" s="17" t="s">
        <v>73</v>
      </c>
      <c r="C96" s="13" t="str">
        <f t="shared" ref="C96:C118" si="0">IF(I96&gt;10000,"mega","")</f>
        <v/>
      </c>
      <c r="D96" s="13" t="str">
        <f t="shared" ref="D96:D109" si="1">IF(I96&lt;10000,IF(I96&gt;1000,"medium-sized",""))</f>
        <v>medium-sized</v>
      </c>
      <c r="E96" s="13" t="str">
        <f t="shared" ref="E96:E118" si="2">IF(I96&lt;1000,"minor","")</f>
        <v/>
      </c>
      <c r="F96" s="14" t="s">
        <v>4</v>
      </c>
      <c r="G96" s="168" t="s">
        <v>67</v>
      </c>
      <c r="H96" s="167">
        <v>7279</v>
      </c>
      <c r="I96" s="167">
        <v>1185</v>
      </c>
      <c r="J96" s="15">
        <f t="shared" ref="J96:J118" si="3">I96*100/H96</f>
        <v>16.279708751202087</v>
      </c>
      <c r="K96" s="214"/>
      <c r="L96" s="228"/>
      <c r="M96" s="228"/>
      <c r="N96" s="234"/>
      <c r="O96" s="130"/>
      <c r="P96" s="33"/>
    </row>
    <row r="97" spans="1:16" ht="15.75" thickBot="1" x14ac:dyDescent="0.3">
      <c r="A97" s="3">
        <v>114</v>
      </c>
      <c r="B97" s="17" t="s">
        <v>77</v>
      </c>
      <c r="C97" s="13" t="str">
        <f t="shared" si="0"/>
        <v/>
      </c>
      <c r="D97" s="13" t="str">
        <f t="shared" si="1"/>
        <v>medium-sized</v>
      </c>
      <c r="E97" s="13" t="str">
        <f t="shared" si="2"/>
        <v/>
      </c>
      <c r="F97" s="14" t="s">
        <v>4</v>
      </c>
      <c r="G97" s="168" t="s">
        <v>76</v>
      </c>
      <c r="H97" s="167">
        <v>9566</v>
      </c>
      <c r="I97" s="167">
        <v>1331.5</v>
      </c>
      <c r="J97" s="15">
        <f t="shared" si="3"/>
        <v>13.919088438218692</v>
      </c>
      <c r="M97" s="220"/>
      <c r="P97"/>
    </row>
    <row r="98" spans="1:16" x14ac:dyDescent="0.25">
      <c r="A98" s="3">
        <v>99</v>
      </c>
      <c r="B98" s="176" t="s">
        <v>176</v>
      </c>
      <c r="C98" s="177" t="str">
        <f t="shared" si="0"/>
        <v/>
      </c>
      <c r="D98" s="177" t="str">
        <f t="shared" si="1"/>
        <v>medium-sized</v>
      </c>
      <c r="E98" s="177" t="str">
        <f t="shared" si="2"/>
        <v/>
      </c>
      <c r="F98" s="178" t="s">
        <v>4</v>
      </c>
      <c r="G98" s="177" t="s">
        <v>67</v>
      </c>
      <c r="H98" s="179">
        <v>10655</v>
      </c>
      <c r="I98" s="179">
        <v>1958</v>
      </c>
      <c r="J98" s="180">
        <f t="shared" si="3"/>
        <v>18.376349131862977</v>
      </c>
      <c r="K98" s="376" t="s">
        <v>358</v>
      </c>
      <c r="L98" s="378">
        <v>471312</v>
      </c>
      <c r="M98" s="396" t="s">
        <v>359</v>
      </c>
      <c r="N98" s="398">
        <v>55797</v>
      </c>
      <c r="P98"/>
    </row>
    <row r="99" spans="1:16" x14ac:dyDescent="0.25">
      <c r="A99" s="3">
        <v>30</v>
      </c>
      <c r="B99" s="183" t="s">
        <v>74</v>
      </c>
      <c r="C99" s="13" t="str">
        <f t="shared" si="0"/>
        <v/>
      </c>
      <c r="D99" s="13" t="str">
        <f t="shared" si="1"/>
        <v>medium-sized</v>
      </c>
      <c r="E99" s="13" t="str">
        <f t="shared" si="2"/>
        <v/>
      </c>
      <c r="F99" s="14" t="s">
        <v>4</v>
      </c>
      <c r="G99" s="13" t="s">
        <v>67</v>
      </c>
      <c r="H99" s="167">
        <v>23104</v>
      </c>
      <c r="I99" s="167">
        <v>8507</v>
      </c>
      <c r="J99" s="15">
        <f t="shared" si="3"/>
        <v>36.82046398891967</v>
      </c>
      <c r="K99" s="386"/>
      <c r="L99" s="387"/>
      <c r="M99" s="400"/>
      <c r="N99" s="394"/>
      <c r="P99"/>
    </row>
    <row r="100" spans="1:16" x14ac:dyDescent="0.25">
      <c r="A100" s="3">
        <v>57</v>
      </c>
      <c r="B100" s="183" t="s">
        <v>75</v>
      </c>
      <c r="C100" s="13" t="str">
        <f t="shared" si="0"/>
        <v/>
      </c>
      <c r="D100" s="13" t="str">
        <f t="shared" si="1"/>
        <v>medium-sized</v>
      </c>
      <c r="E100" s="13" t="str">
        <f t="shared" si="2"/>
        <v/>
      </c>
      <c r="F100" s="14" t="s">
        <v>4</v>
      </c>
      <c r="G100" s="13" t="s">
        <v>76</v>
      </c>
      <c r="H100" s="167">
        <v>27643</v>
      </c>
      <c r="I100" s="167">
        <v>5086</v>
      </c>
      <c r="J100" s="15">
        <f t="shared" si="3"/>
        <v>18.398871323662409</v>
      </c>
      <c r="K100" s="386"/>
      <c r="L100" s="387"/>
      <c r="M100" s="400"/>
      <c r="N100" s="394"/>
      <c r="P100"/>
    </row>
    <row r="101" spans="1:16" x14ac:dyDescent="0.25">
      <c r="A101" s="3">
        <v>85</v>
      </c>
      <c r="B101" s="189" t="s">
        <v>98</v>
      </c>
      <c r="C101" s="13" t="str">
        <f t="shared" si="0"/>
        <v/>
      </c>
      <c r="D101" s="13" t="str">
        <f t="shared" si="1"/>
        <v>medium-sized</v>
      </c>
      <c r="E101" s="13" t="str">
        <f t="shared" si="2"/>
        <v/>
      </c>
      <c r="F101" s="14" t="s">
        <v>89</v>
      </c>
      <c r="G101" s="14" t="s">
        <v>89</v>
      </c>
      <c r="H101" s="167">
        <v>8191</v>
      </c>
      <c r="I101" s="167">
        <v>6397.5906000000004</v>
      </c>
      <c r="J101" s="15">
        <f t="shared" si="3"/>
        <v>78.105122695641569</v>
      </c>
      <c r="K101" s="386"/>
      <c r="L101" s="387"/>
      <c r="M101" s="400" t="s">
        <v>360</v>
      </c>
      <c r="N101" s="394">
        <v>61043</v>
      </c>
      <c r="P101"/>
    </row>
    <row r="102" spans="1:16" s="12" customFormat="1" x14ac:dyDescent="0.25">
      <c r="A102" s="3">
        <v>158</v>
      </c>
      <c r="B102" s="190" t="s">
        <v>398</v>
      </c>
      <c r="C102" s="158" t="str">
        <f t="shared" si="0"/>
        <v/>
      </c>
      <c r="D102" s="158" t="str">
        <f t="shared" si="1"/>
        <v/>
      </c>
      <c r="E102" s="158" t="str">
        <f t="shared" si="2"/>
        <v>minor</v>
      </c>
      <c r="F102" s="158" t="s">
        <v>7</v>
      </c>
      <c r="G102" s="158" t="s">
        <v>170</v>
      </c>
      <c r="H102" s="166">
        <v>323</v>
      </c>
      <c r="I102" s="166">
        <v>164.4</v>
      </c>
      <c r="J102" s="159">
        <f t="shared" si="3"/>
        <v>50.897832817337459</v>
      </c>
      <c r="K102" s="386"/>
      <c r="L102" s="387"/>
      <c r="M102" s="400"/>
      <c r="N102" s="394"/>
    </row>
    <row r="103" spans="1:16" x14ac:dyDescent="0.25">
      <c r="A103" s="3">
        <v>116</v>
      </c>
      <c r="B103" s="189" t="s">
        <v>100</v>
      </c>
      <c r="C103" s="13" t="str">
        <f t="shared" si="0"/>
        <v/>
      </c>
      <c r="D103" s="13" t="str">
        <f t="shared" si="1"/>
        <v>medium-sized</v>
      </c>
      <c r="E103" s="13" t="str">
        <f t="shared" si="2"/>
        <v/>
      </c>
      <c r="F103" s="14" t="s">
        <v>89</v>
      </c>
      <c r="G103" s="14" t="s">
        <v>89</v>
      </c>
      <c r="H103" s="167">
        <v>7529</v>
      </c>
      <c r="I103" s="167">
        <v>5777.0172000000002</v>
      </c>
      <c r="J103" s="15">
        <f t="shared" si="3"/>
        <v>76.73020587063354</v>
      </c>
      <c r="K103" s="386"/>
      <c r="L103" s="387"/>
      <c r="M103" s="400"/>
      <c r="N103" s="394"/>
      <c r="P103"/>
    </row>
    <row r="104" spans="1:16" x14ac:dyDescent="0.25">
      <c r="A104" s="3">
        <v>194</v>
      </c>
      <c r="B104" s="190" t="s">
        <v>101</v>
      </c>
      <c r="C104" s="158" t="str">
        <f t="shared" si="0"/>
        <v/>
      </c>
      <c r="D104" s="158" t="str">
        <f t="shared" si="1"/>
        <v/>
      </c>
      <c r="E104" s="158" t="str">
        <f t="shared" si="2"/>
        <v>minor</v>
      </c>
      <c r="F104" s="158" t="s">
        <v>7</v>
      </c>
      <c r="G104" s="158" t="s">
        <v>39</v>
      </c>
      <c r="H104" s="166">
        <v>262</v>
      </c>
      <c r="I104" s="166">
        <v>130.17509999999999</v>
      </c>
      <c r="J104" s="159">
        <f t="shared" si="3"/>
        <v>49.685152671755716</v>
      </c>
      <c r="K104" s="386"/>
      <c r="L104" s="387"/>
      <c r="M104" s="400"/>
      <c r="N104" s="394"/>
      <c r="P104"/>
    </row>
    <row r="105" spans="1:16" x14ac:dyDescent="0.25">
      <c r="A105" s="3">
        <v>31</v>
      </c>
      <c r="B105" s="191" t="s">
        <v>102</v>
      </c>
      <c r="C105" s="158" t="str">
        <f t="shared" si="0"/>
        <v/>
      </c>
      <c r="D105" s="158" t="str">
        <f t="shared" si="1"/>
        <v/>
      </c>
      <c r="E105" s="158" t="str">
        <f t="shared" si="2"/>
        <v>minor</v>
      </c>
      <c r="F105" s="161" t="s">
        <v>89</v>
      </c>
      <c r="G105" s="161" t="s">
        <v>89</v>
      </c>
      <c r="H105" s="166">
        <v>1100</v>
      </c>
      <c r="I105" s="166">
        <v>900.29070000000002</v>
      </c>
      <c r="J105" s="159">
        <f t="shared" si="3"/>
        <v>81.844609090909103</v>
      </c>
      <c r="K105" s="386"/>
      <c r="L105" s="387"/>
      <c r="M105" s="400"/>
      <c r="N105" s="394"/>
      <c r="P105"/>
    </row>
    <row r="106" spans="1:16" x14ac:dyDescent="0.25">
      <c r="A106" s="3">
        <v>15</v>
      </c>
      <c r="B106" s="190" t="s">
        <v>103</v>
      </c>
      <c r="C106" s="158" t="str">
        <f t="shared" si="0"/>
        <v/>
      </c>
      <c r="D106" s="158" t="str">
        <f t="shared" si="1"/>
        <v/>
      </c>
      <c r="E106" s="158" t="str">
        <f t="shared" si="2"/>
        <v>minor</v>
      </c>
      <c r="F106" s="161" t="s">
        <v>89</v>
      </c>
      <c r="G106" s="161" t="s">
        <v>89</v>
      </c>
      <c r="H106" s="166">
        <v>438</v>
      </c>
      <c r="I106" s="166">
        <v>303.70949999999999</v>
      </c>
      <c r="J106" s="159">
        <f t="shared" si="3"/>
        <v>69.340068493150682</v>
      </c>
      <c r="K106" s="386"/>
      <c r="L106" s="387"/>
      <c r="M106" s="400"/>
      <c r="N106" s="394"/>
      <c r="P106"/>
    </row>
    <row r="107" spans="1:16" x14ac:dyDescent="0.25">
      <c r="A107" s="3">
        <v>41</v>
      </c>
      <c r="B107" s="190" t="s">
        <v>104</v>
      </c>
      <c r="C107" s="158" t="str">
        <f t="shared" si="0"/>
        <v/>
      </c>
      <c r="D107" s="158" t="str">
        <f t="shared" si="1"/>
        <v/>
      </c>
      <c r="E107" s="158" t="str">
        <f t="shared" si="2"/>
        <v>minor</v>
      </c>
      <c r="F107" s="161" t="s">
        <v>89</v>
      </c>
      <c r="G107" s="161" t="s">
        <v>89</v>
      </c>
      <c r="H107" s="166">
        <v>354</v>
      </c>
      <c r="I107" s="166">
        <v>160.60679999999999</v>
      </c>
      <c r="J107" s="159">
        <f t="shared" si="3"/>
        <v>45.369152542372881</v>
      </c>
      <c r="K107" s="386"/>
      <c r="L107" s="387"/>
      <c r="M107" s="400"/>
      <c r="N107" s="394"/>
      <c r="P107"/>
    </row>
    <row r="108" spans="1:16" x14ac:dyDescent="0.25">
      <c r="A108" s="3">
        <v>39</v>
      </c>
      <c r="B108" s="190" t="s">
        <v>105</v>
      </c>
      <c r="C108" s="158" t="str">
        <f t="shared" si="0"/>
        <v/>
      </c>
      <c r="D108" s="158" t="str">
        <f t="shared" si="1"/>
        <v/>
      </c>
      <c r="E108" s="158" t="str">
        <f t="shared" si="2"/>
        <v>minor</v>
      </c>
      <c r="F108" s="161" t="s">
        <v>89</v>
      </c>
      <c r="G108" s="161" t="s">
        <v>89</v>
      </c>
      <c r="H108" s="166">
        <v>224</v>
      </c>
      <c r="I108" s="166">
        <v>144.08279999999999</v>
      </c>
      <c r="J108" s="159">
        <f t="shared" si="3"/>
        <v>64.322678571428568</v>
      </c>
      <c r="K108" s="386"/>
      <c r="L108" s="387"/>
      <c r="M108" s="400"/>
      <c r="N108" s="394"/>
      <c r="P108"/>
    </row>
    <row r="109" spans="1:16" x14ac:dyDescent="0.25">
      <c r="A109" s="3">
        <v>96</v>
      </c>
      <c r="B109" s="190" t="s">
        <v>106</v>
      </c>
      <c r="C109" s="158" t="str">
        <f t="shared" si="0"/>
        <v/>
      </c>
      <c r="D109" s="158" t="str">
        <f t="shared" si="1"/>
        <v/>
      </c>
      <c r="E109" s="158" t="str">
        <f t="shared" si="2"/>
        <v>minor</v>
      </c>
      <c r="F109" s="161" t="s">
        <v>89</v>
      </c>
      <c r="G109" s="161" t="s">
        <v>89</v>
      </c>
      <c r="H109" s="166">
        <v>213</v>
      </c>
      <c r="I109" s="166">
        <v>111.31019999999999</v>
      </c>
      <c r="J109" s="159">
        <f t="shared" si="3"/>
        <v>52.25830985915492</v>
      </c>
      <c r="K109" s="386"/>
      <c r="L109" s="387"/>
      <c r="M109" s="400"/>
      <c r="N109" s="394"/>
      <c r="P109"/>
    </row>
    <row r="110" spans="1:16" x14ac:dyDescent="0.25">
      <c r="A110" s="3">
        <v>56</v>
      </c>
      <c r="B110" s="192" t="s">
        <v>107</v>
      </c>
      <c r="C110" s="3" t="str">
        <f t="shared" si="0"/>
        <v>mega</v>
      </c>
      <c r="D110" s="3"/>
      <c r="E110" s="3" t="str">
        <f t="shared" si="2"/>
        <v/>
      </c>
      <c r="F110" s="3" t="s">
        <v>89</v>
      </c>
      <c r="G110" s="3" t="s">
        <v>89</v>
      </c>
      <c r="H110" s="4">
        <v>51126</v>
      </c>
      <c r="I110" s="4">
        <v>22269.500100000001</v>
      </c>
      <c r="J110" s="6">
        <f t="shared" si="3"/>
        <v>43.558072409341634</v>
      </c>
      <c r="K110" s="386"/>
      <c r="L110" s="387"/>
      <c r="M110" s="400"/>
      <c r="N110" s="394"/>
      <c r="P110"/>
    </row>
    <row r="111" spans="1:16" x14ac:dyDescent="0.25">
      <c r="A111" s="3">
        <v>81</v>
      </c>
      <c r="B111" s="189" t="s">
        <v>88</v>
      </c>
      <c r="C111" s="13" t="str">
        <f t="shared" si="0"/>
        <v/>
      </c>
      <c r="D111" s="13" t="str">
        <f t="shared" ref="D111:D118" si="4">IF(I111&lt;10000,IF(I111&gt;1000,"medium-sized",""))</f>
        <v>medium-sized</v>
      </c>
      <c r="E111" s="13" t="str">
        <f t="shared" si="2"/>
        <v/>
      </c>
      <c r="F111" s="14" t="s">
        <v>89</v>
      </c>
      <c r="G111" s="14" t="s">
        <v>89</v>
      </c>
      <c r="H111" s="167">
        <v>3044</v>
      </c>
      <c r="I111" s="167">
        <v>1145.7207000000001</v>
      </c>
      <c r="J111" s="15">
        <f t="shared" si="3"/>
        <v>37.638656373193172</v>
      </c>
      <c r="K111" s="386"/>
      <c r="L111" s="387"/>
      <c r="M111" s="400"/>
      <c r="N111" s="394"/>
      <c r="P111"/>
    </row>
    <row r="112" spans="1:16" x14ac:dyDescent="0.25">
      <c r="A112" s="3">
        <v>8</v>
      </c>
      <c r="B112" s="189" t="s">
        <v>90</v>
      </c>
      <c r="C112" s="13" t="str">
        <f t="shared" si="0"/>
        <v/>
      </c>
      <c r="D112" s="13" t="str">
        <f t="shared" si="4"/>
        <v>medium-sized</v>
      </c>
      <c r="E112" s="13" t="str">
        <f t="shared" si="2"/>
        <v/>
      </c>
      <c r="F112" s="14" t="s">
        <v>89</v>
      </c>
      <c r="G112" s="14" t="s">
        <v>89</v>
      </c>
      <c r="H112" s="167">
        <v>6432</v>
      </c>
      <c r="I112" s="167">
        <v>2563.9416000000001</v>
      </c>
      <c r="J112" s="15">
        <f t="shared" si="3"/>
        <v>39.862276119402985</v>
      </c>
      <c r="K112" s="386"/>
      <c r="L112" s="387"/>
      <c r="M112" s="400" t="s">
        <v>361</v>
      </c>
      <c r="N112" s="394">
        <v>14098</v>
      </c>
      <c r="P112"/>
    </row>
    <row r="113" spans="1:16" x14ac:dyDescent="0.25">
      <c r="A113" s="3">
        <v>42</v>
      </c>
      <c r="B113" s="191" t="s">
        <v>91</v>
      </c>
      <c r="C113" s="158" t="str">
        <f t="shared" si="0"/>
        <v/>
      </c>
      <c r="D113" s="158" t="str">
        <f t="shared" si="4"/>
        <v/>
      </c>
      <c r="E113" s="158" t="str">
        <f t="shared" si="2"/>
        <v>minor</v>
      </c>
      <c r="F113" s="161" t="s">
        <v>89</v>
      </c>
      <c r="G113" s="161" t="s">
        <v>89</v>
      </c>
      <c r="H113" s="166">
        <v>1219</v>
      </c>
      <c r="I113" s="166">
        <v>589.67999999999995</v>
      </c>
      <c r="J113" s="159">
        <f t="shared" si="3"/>
        <v>48.374077112387198</v>
      </c>
      <c r="K113" s="386"/>
      <c r="L113" s="387"/>
      <c r="M113" s="400"/>
      <c r="N113" s="394"/>
      <c r="P113"/>
    </row>
    <row r="114" spans="1:16" ht="15.75" thickBot="1" x14ac:dyDescent="0.3">
      <c r="A114" s="3">
        <v>35</v>
      </c>
      <c r="B114" s="184" t="s">
        <v>92</v>
      </c>
      <c r="C114" s="185" t="str">
        <f t="shared" si="0"/>
        <v/>
      </c>
      <c r="D114" s="185" t="str">
        <f t="shared" si="4"/>
        <v>medium-sized</v>
      </c>
      <c r="E114" s="185" t="str">
        <f t="shared" si="2"/>
        <v/>
      </c>
      <c r="F114" s="186" t="s">
        <v>89</v>
      </c>
      <c r="G114" s="186" t="s">
        <v>89</v>
      </c>
      <c r="H114" s="187">
        <v>1248</v>
      </c>
      <c r="I114" s="187">
        <v>1052.6274000000001</v>
      </c>
      <c r="J114" s="188">
        <f t="shared" si="3"/>
        <v>84.345144230769236</v>
      </c>
      <c r="K114" s="377"/>
      <c r="L114" s="379"/>
      <c r="M114" s="397"/>
      <c r="N114" s="399"/>
      <c r="P114"/>
    </row>
    <row r="115" spans="1:16" x14ac:dyDescent="0.25">
      <c r="A115" s="3">
        <v>38</v>
      </c>
      <c r="B115" s="193" t="s">
        <v>94</v>
      </c>
      <c r="C115" s="177" t="str">
        <f t="shared" si="0"/>
        <v/>
      </c>
      <c r="D115" s="177" t="str">
        <f t="shared" si="4"/>
        <v>medium-sized</v>
      </c>
      <c r="E115" s="177" t="str">
        <f t="shared" si="2"/>
        <v/>
      </c>
      <c r="F115" s="178" t="s">
        <v>89</v>
      </c>
      <c r="G115" s="178" t="s">
        <v>89</v>
      </c>
      <c r="H115" s="179">
        <v>8154</v>
      </c>
      <c r="I115" s="179">
        <v>4356.4229999999998</v>
      </c>
      <c r="J115" s="180">
        <f t="shared" si="3"/>
        <v>53.426821192052977</v>
      </c>
      <c r="K115" s="376" t="s">
        <v>362</v>
      </c>
      <c r="L115" s="378">
        <v>67185</v>
      </c>
      <c r="M115" s="376" t="s">
        <v>362</v>
      </c>
      <c r="N115" s="398">
        <v>22265</v>
      </c>
      <c r="P115"/>
    </row>
    <row r="116" spans="1:16" x14ac:dyDescent="0.25">
      <c r="A116" s="3">
        <v>29</v>
      </c>
      <c r="B116" s="189" t="s">
        <v>95</v>
      </c>
      <c r="C116" s="13" t="str">
        <f t="shared" si="0"/>
        <v/>
      </c>
      <c r="D116" s="13" t="str">
        <f t="shared" si="4"/>
        <v>medium-sized</v>
      </c>
      <c r="E116" s="13" t="str">
        <f t="shared" si="2"/>
        <v/>
      </c>
      <c r="F116" s="14" t="s">
        <v>89</v>
      </c>
      <c r="G116" s="14" t="s">
        <v>89</v>
      </c>
      <c r="H116" s="167">
        <v>8858</v>
      </c>
      <c r="I116" s="167">
        <v>3901.1057999999998</v>
      </c>
      <c r="J116" s="15">
        <f t="shared" si="3"/>
        <v>44.040480921201173</v>
      </c>
      <c r="K116" s="386"/>
      <c r="L116" s="387"/>
      <c r="M116" s="386"/>
      <c r="N116" s="394"/>
      <c r="P116"/>
    </row>
    <row r="117" spans="1:16" x14ac:dyDescent="0.25">
      <c r="A117" s="3">
        <v>126</v>
      </c>
      <c r="B117" s="190" t="s">
        <v>96</v>
      </c>
      <c r="C117" s="158" t="str">
        <f t="shared" si="0"/>
        <v/>
      </c>
      <c r="D117" s="158" t="str">
        <f t="shared" si="4"/>
        <v/>
      </c>
      <c r="E117" s="158" t="str">
        <f t="shared" si="2"/>
        <v>minor</v>
      </c>
      <c r="F117" s="161" t="s">
        <v>89</v>
      </c>
      <c r="G117" s="161" t="s">
        <v>89</v>
      </c>
      <c r="H117" s="166">
        <v>956</v>
      </c>
      <c r="I117" s="166">
        <v>428.35230000000001</v>
      </c>
      <c r="J117" s="159">
        <f t="shared" si="3"/>
        <v>44.806725941422599</v>
      </c>
      <c r="K117" s="386"/>
      <c r="L117" s="387"/>
      <c r="M117" s="386"/>
      <c r="N117" s="394"/>
      <c r="P117"/>
    </row>
    <row r="118" spans="1:16" ht="15.75" thickBot="1" x14ac:dyDescent="0.3">
      <c r="A118" s="3">
        <v>109</v>
      </c>
      <c r="B118" s="184" t="s">
        <v>97</v>
      </c>
      <c r="C118" s="185" t="str">
        <f t="shared" si="0"/>
        <v/>
      </c>
      <c r="D118" s="185" t="str">
        <f t="shared" si="4"/>
        <v>medium-sized</v>
      </c>
      <c r="E118" s="185" t="str">
        <f t="shared" si="2"/>
        <v/>
      </c>
      <c r="F118" s="186" t="s">
        <v>89</v>
      </c>
      <c r="G118" s="186" t="s">
        <v>89</v>
      </c>
      <c r="H118" s="187">
        <v>3608</v>
      </c>
      <c r="I118" s="187">
        <v>1981.9647</v>
      </c>
      <c r="J118" s="188">
        <f t="shared" si="3"/>
        <v>54.932502771618623</v>
      </c>
      <c r="K118" s="377"/>
      <c r="L118" s="379"/>
      <c r="M118" s="377"/>
      <c r="N118" s="399"/>
      <c r="P118"/>
    </row>
    <row r="119" spans="1:16" x14ac:dyDescent="0.25">
      <c r="A119" s="3"/>
      <c r="B119" s="175"/>
      <c r="C119" s="3"/>
      <c r="D119" s="3"/>
      <c r="E119" s="3"/>
      <c r="F119" s="174"/>
      <c r="G119" s="174"/>
      <c r="H119" s="4"/>
      <c r="I119" s="4"/>
      <c r="J119" s="6"/>
      <c r="K119" s="220" t="s">
        <v>363</v>
      </c>
      <c r="L119" s="234">
        <v>8913</v>
      </c>
      <c r="M119" s="220" t="s">
        <v>363</v>
      </c>
      <c r="N119" s="234">
        <v>1414</v>
      </c>
      <c r="P119"/>
    </row>
    <row r="120" spans="1:16" x14ac:dyDescent="0.25">
      <c r="A120" s="3"/>
      <c r="B120" s="175"/>
      <c r="C120" s="3"/>
      <c r="D120" s="3"/>
      <c r="E120" s="3"/>
      <c r="F120" s="174"/>
      <c r="G120" s="174"/>
      <c r="H120" s="4"/>
      <c r="I120" s="4"/>
      <c r="J120" s="6"/>
      <c r="K120" s="220" t="s">
        <v>364</v>
      </c>
      <c r="L120" s="234">
        <v>1779</v>
      </c>
      <c r="M120" s="220" t="s">
        <v>364</v>
      </c>
      <c r="N120" s="234">
        <v>176</v>
      </c>
      <c r="P120"/>
    </row>
    <row r="121" spans="1:16" x14ac:dyDescent="0.25">
      <c r="A121" s="3"/>
      <c r="B121" s="175"/>
      <c r="C121" s="3"/>
      <c r="D121" s="3"/>
      <c r="E121" s="3"/>
      <c r="F121" s="174"/>
      <c r="G121" s="174"/>
      <c r="H121" s="4"/>
      <c r="I121" s="4"/>
      <c r="J121" s="6"/>
      <c r="K121" s="219" t="s">
        <v>365</v>
      </c>
      <c r="L121" s="234">
        <v>1932</v>
      </c>
      <c r="M121" s="219" t="s">
        <v>365</v>
      </c>
      <c r="N121" s="234">
        <v>636</v>
      </c>
      <c r="P121"/>
    </row>
    <row r="122" spans="1:16" x14ac:dyDescent="0.25">
      <c r="A122" s="3"/>
      <c r="B122" s="175"/>
      <c r="C122" s="3"/>
      <c r="D122" s="3"/>
      <c r="E122" s="3"/>
      <c r="F122" s="174"/>
      <c r="G122" s="174"/>
      <c r="H122" s="4"/>
      <c r="I122" s="4"/>
      <c r="J122" s="6"/>
      <c r="K122" s="219" t="s">
        <v>366</v>
      </c>
      <c r="L122" s="234">
        <v>3212</v>
      </c>
      <c r="M122" s="219" t="s">
        <v>366</v>
      </c>
      <c r="N122" s="234">
        <v>527</v>
      </c>
      <c r="P122"/>
    </row>
    <row r="123" spans="1:16" x14ac:dyDescent="0.25">
      <c r="A123" s="3"/>
      <c r="B123" s="175"/>
      <c r="C123" s="3"/>
      <c r="D123" s="3"/>
      <c r="E123" s="3"/>
      <c r="F123" s="174"/>
      <c r="G123" s="174"/>
      <c r="H123" s="4"/>
      <c r="I123" s="4"/>
      <c r="J123" s="6"/>
      <c r="K123" s="219" t="s">
        <v>367</v>
      </c>
      <c r="L123" s="234">
        <v>6556</v>
      </c>
      <c r="M123" s="219" t="s">
        <v>367</v>
      </c>
      <c r="N123" s="234">
        <v>1328</v>
      </c>
      <c r="P123"/>
    </row>
    <row r="124" spans="1:16" x14ac:dyDescent="0.25">
      <c r="A124" s="3"/>
      <c r="B124" s="175"/>
      <c r="C124" s="3"/>
      <c r="D124" s="3"/>
      <c r="E124" s="3"/>
      <c r="F124" s="174"/>
      <c r="G124" s="174"/>
      <c r="H124" s="4"/>
      <c r="I124" s="4"/>
      <c r="J124" s="6"/>
      <c r="K124" s="219" t="s">
        <v>368</v>
      </c>
      <c r="L124" s="234">
        <v>37587</v>
      </c>
      <c r="M124" s="219" t="s">
        <v>368</v>
      </c>
      <c r="N124" s="234">
        <v>9344</v>
      </c>
      <c r="P124"/>
    </row>
    <row r="125" spans="1:16" x14ac:dyDescent="0.25">
      <c r="A125" s="3">
        <v>79</v>
      </c>
      <c r="B125" s="13" t="s">
        <v>369</v>
      </c>
      <c r="C125" s="13" t="str">
        <f>IF(I125&gt;10000,"mega","")</f>
        <v/>
      </c>
      <c r="D125" s="13" t="str">
        <f>IF(I125&lt;10000,IF(I125&gt;1000,"medium-sized",""))</f>
        <v>medium-sized</v>
      </c>
      <c r="E125" s="13" t="str">
        <f t="shared" ref="E125:E137" si="5">IF(I125&lt;1000,"minor","")</f>
        <v/>
      </c>
      <c r="F125" s="14" t="s">
        <v>89</v>
      </c>
      <c r="G125" s="14" t="s">
        <v>89</v>
      </c>
      <c r="H125" s="167">
        <v>3088</v>
      </c>
      <c r="I125" s="167">
        <v>2422.1835000000001</v>
      </c>
      <c r="J125" s="15">
        <f t="shared" ref="J125:J137" si="6">I125*100/H125</f>
        <v>78.438584844559585</v>
      </c>
      <c r="K125" s="219" t="s">
        <v>369</v>
      </c>
      <c r="L125" s="234">
        <v>3981</v>
      </c>
      <c r="M125" s="219" t="s">
        <v>369</v>
      </c>
      <c r="N125" s="234">
        <v>459</v>
      </c>
      <c r="P125"/>
    </row>
    <row r="126" spans="1:16" ht="15.75" thickBot="1" x14ac:dyDescent="0.3">
      <c r="A126" s="3">
        <v>229</v>
      </c>
      <c r="B126" s="158" t="s">
        <v>328</v>
      </c>
      <c r="C126" s="158"/>
      <c r="D126" s="158"/>
      <c r="E126" s="158" t="str">
        <f t="shared" si="5"/>
        <v>minor</v>
      </c>
      <c r="F126" s="158" t="s">
        <v>89</v>
      </c>
      <c r="G126" s="158" t="s">
        <v>340</v>
      </c>
      <c r="H126" s="166">
        <v>423</v>
      </c>
      <c r="I126" s="166">
        <v>205.9</v>
      </c>
      <c r="J126" s="159">
        <f t="shared" si="6"/>
        <v>48.67612293144208</v>
      </c>
      <c r="K126" s="219" t="s">
        <v>328</v>
      </c>
      <c r="L126" s="234">
        <v>1904</v>
      </c>
      <c r="M126" s="219" t="s">
        <v>328</v>
      </c>
      <c r="N126" s="234">
        <v>169</v>
      </c>
      <c r="P126"/>
    </row>
    <row r="127" spans="1:16" x14ac:dyDescent="0.25">
      <c r="A127" s="3">
        <v>230</v>
      </c>
      <c r="B127" s="194" t="s">
        <v>329</v>
      </c>
      <c r="C127" s="195"/>
      <c r="D127" s="195"/>
      <c r="E127" s="195" t="str">
        <f t="shared" si="5"/>
        <v>minor</v>
      </c>
      <c r="F127" s="195" t="s">
        <v>89</v>
      </c>
      <c r="G127" s="195" t="s">
        <v>340</v>
      </c>
      <c r="H127" s="196">
        <v>257</v>
      </c>
      <c r="I127" s="196">
        <v>208</v>
      </c>
      <c r="J127" s="197">
        <f t="shared" si="6"/>
        <v>80.933852140077818</v>
      </c>
      <c r="K127" s="376" t="s">
        <v>341</v>
      </c>
      <c r="L127" s="378">
        <v>4427</v>
      </c>
      <c r="M127" s="396" t="s">
        <v>341</v>
      </c>
      <c r="N127" s="398">
        <v>797</v>
      </c>
      <c r="P127"/>
    </row>
    <row r="128" spans="1:16" ht="15.75" thickBot="1" x14ac:dyDescent="0.3">
      <c r="A128" s="3">
        <v>231</v>
      </c>
      <c r="B128" s="198" t="s">
        <v>330</v>
      </c>
      <c r="C128" s="199"/>
      <c r="D128" s="199"/>
      <c r="E128" s="199" t="str">
        <f t="shared" si="5"/>
        <v>minor</v>
      </c>
      <c r="F128" s="199" t="s">
        <v>89</v>
      </c>
      <c r="G128" s="199" t="s">
        <v>340</v>
      </c>
      <c r="H128" s="200">
        <v>535</v>
      </c>
      <c r="I128" s="200">
        <v>164.9</v>
      </c>
      <c r="J128" s="201">
        <f t="shared" si="6"/>
        <v>30.822429906542055</v>
      </c>
      <c r="K128" s="377"/>
      <c r="L128" s="379"/>
      <c r="M128" s="397"/>
      <c r="N128" s="399"/>
      <c r="P128"/>
    </row>
    <row r="129" spans="1:16" x14ac:dyDescent="0.25">
      <c r="A129" s="3">
        <v>232</v>
      </c>
      <c r="B129" s="194" t="s">
        <v>331</v>
      </c>
      <c r="C129" s="195"/>
      <c r="D129" s="195"/>
      <c r="E129" s="195" t="str">
        <f t="shared" si="5"/>
        <v>minor</v>
      </c>
      <c r="F129" s="195" t="s">
        <v>89</v>
      </c>
      <c r="G129" s="195" t="s">
        <v>340</v>
      </c>
      <c r="H129" s="196">
        <v>829</v>
      </c>
      <c r="I129" s="196">
        <v>602.5</v>
      </c>
      <c r="J129" s="197">
        <f t="shared" si="6"/>
        <v>72.677925211097701</v>
      </c>
      <c r="K129" s="221" t="s">
        <v>331</v>
      </c>
      <c r="L129" s="235">
        <v>3514</v>
      </c>
      <c r="M129" s="236" t="s">
        <v>331</v>
      </c>
      <c r="N129" s="237">
        <v>945</v>
      </c>
      <c r="P129"/>
    </row>
    <row r="130" spans="1:16" x14ac:dyDescent="0.25">
      <c r="A130" s="3">
        <v>233</v>
      </c>
      <c r="B130" s="190" t="s">
        <v>332</v>
      </c>
      <c r="C130" s="158"/>
      <c r="D130" s="158"/>
      <c r="E130" s="158" t="str">
        <f t="shared" si="5"/>
        <v>minor</v>
      </c>
      <c r="F130" s="158" t="s">
        <v>89</v>
      </c>
      <c r="G130" s="158" t="s">
        <v>340</v>
      </c>
      <c r="H130" s="166">
        <v>203</v>
      </c>
      <c r="I130" s="166">
        <v>114.1</v>
      </c>
      <c r="J130" s="159">
        <f t="shared" si="6"/>
        <v>56.206896551724135</v>
      </c>
      <c r="K130" s="386" t="s">
        <v>342</v>
      </c>
      <c r="L130" s="387">
        <v>2309</v>
      </c>
      <c r="M130" s="400" t="s">
        <v>342</v>
      </c>
      <c r="N130" s="394">
        <v>165</v>
      </c>
      <c r="P130"/>
    </row>
    <row r="131" spans="1:16" ht="15.75" thickBot="1" x14ac:dyDescent="0.3">
      <c r="A131" s="3">
        <v>234</v>
      </c>
      <c r="B131" s="198" t="s">
        <v>333</v>
      </c>
      <c r="C131" s="199"/>
      <c r="D131" s="199"/>
      <c r="E131" s="199" t="str">
        <f t="shared" si="5"/>
        <v>minor</v>
      </c>
      <c r="F131" s="199" t="s">
        <v>89</v>
      </c>
      <c r="G131" s="199" t="s">
        <v>340</v>
      </c>
      <c r="H131" s="200">
        <v>360</v>
      </c>
      <c r="I131" s="200">
        <v>181.6</v>
      </c>
      <c r="J131" s="201">
        <f t="shared" si="6"/>
        <v>50.444444444444443</v>
      </c>
      <c r="K131" s="377"/>
      <c r="L131" s="379"/>
      <c r="M131" s="397"/>
      <c r="N131" s="399"/>
      <c r="P131"/>
    </row>
    <row r="132" spans="1:16" x14ac:dyDescent="0.25">
      <c r="A132" s="3">
        <v>235</v>
      </c>
      <c r="B132" s="158" t="s">
        <v>334</v>
      </c>
      <c r="C132" s="158"/>
      <c r="D132" s="158"/>
      <c r="E132" s="158" t="str">
        <f t="shared" si="5"/>
        <v>minor</v>
      </c>
      <c r="F132" s="158" t="s">
        <v>89</v>
      </c>
      <c r="G132" s="158" t="s">
        <v>340</v>
      </c>
      <c r="H132" s="166">
        <v>190</v>
      </c>
      <c r="I132" s="166">
        <v>61.8</v>
      </c>
      <c r="J132" s="159">
        <f t="shared" si="6"/>
        <v>32.526315789473685</v>
      </c>
      <c r="K132" s="219" t="s">
        <v>370</v>
      </c>
      <c r="L132" s="234">
        <v>692</v>
      </c>
      <c r="M132" s="219" t="s">
        <v>370</v>
      </c>
      <c r="N132" s="234">
        <v>105</v>
      </c>
      <c r="P132"/>
    </row>
    <row r="133" spans="1:16" x14ac:dyDescent="0.25">
      <c r="A133" s="3">
        <v>236</v>
      </c>
      <c r="B133" s="158" t="s">
        <v>335</v>
      </c>
      <c r="C133" s="158"/>
      <c r="D133" s="158"/>
      <c r="E133" s="158" t="str">
        <f t="shared" si="5"/>
        <v>minor</v>
      </c>
      <c r="F133" s="158" t="s">
        <v>89</v>
      </c>
      <c r="G133" s="158" t="s">
        <v>340</v>
      </c>
      <c r="H133" s="166">
        <v>472</v>
      </c>
      <c r="I133" s="166">
        <v>107.9</v>
      </c>
      <c r="J133" s="159">
        <f t="shared" si="6"/>
        <v>22.860169491525422</v>
      </c>
      <c r="K133" s="219" t="s">
        <v>371</v>
      </c>
      <c r="L133" s="234">
        <v>2260</v>
      </c>
      <c r="M133" s="220" t="s">
        <v>371</v>
      </c>
      <c r="N133" s="234">
        <v>286</v>
      </c>
      <c r="P133"/>
    </row>
    <row r="134" spans="1:16" x14ac:dyDescent="0.25">
      <c r="A134" s="3">
        <v>237</v>
      </c>
      <c r="B134" s="158" t="s">
        <v>336</v>
      </c>
      <c r="C134" s="158"/>
      <c r="D134" s="158"/>
      <c r="E134" s="158" t="str">
        <f t="shared" si="5"/>
        <v>minor</v>
      </c>
      <c r="F134" s="158" t="s">
        <v>89</v>
      </c>
      <c r="G134" s="158" t="s">
        <v>340</v>
      </c>
      <c r="H134" s="166">
        <v>298</v>
      </c>
      <c r="I134" s="166">
        <v>222.6</v>
      </c>
      <c r="J134" s="159">
        <f t="shared" si="6"/>
        <v>74.697986577181211</v>
      </c>
      <c r="K134" s="219" t="s">
        <v>372</v>
      </c>
      <c r="L134" s="234">
        <v>214</v>
      </c>
      <c r="M134" s="220" t="s">
        <v>372</v>
      </c>
      <c r="N134" s="234">
        <v>28</v>
      </c>
      <c r="P134"/>
    </row>
    <row r="135" spans="1:16" x14ac:dyDescent="0.25">
      <c r="A135" s="3">
        <v>238</v>
      </c>
      <c r="B135" s="158" t="s">
        <v>338</v>
      </c>
      <c r="C135" s="158"/>
      <c r="D135" s="158"/>
      <c r="E135" s="158" t="str">
        <f t="shared" si="5"/>
        <v>minor</v>
      </c>
      <c r="F135" s="158" t="s">
        <v>89</v>
      </c>
      <c r="G135" s="158" t="s">
        <v>340</v>
      </c>
      <c r="H135" s="166">
        <v>179</v>
      </c>
      <c r="I135" s="166">
        <v>86.4</v>
      </c>
      <c r="J135" s="159">
        <f t="shared" si="6"/>
        <v>48.268156424581008</v>
      </c>
      <c r="K135" s="219" t="s">
        <v>338</v>
      </c>
      <c r="L135" s="234">
        <v>3091</v>
      </c>
      <c r="M135" s="220" t="s">
        <v>338</v>
      </c>
      <c r="N135" s="234">
        <v>540</v>
      </c>
      <c r="P135"/>
    </row>
    <row r="136" spans="1:16" x14ac:dyDescent="0.25">
      <c r="A136" s="3">
        <v>239</v>
      </c>
      <c r="B136" s="158" t="s">
        <v>337</v>
      </c>
      <c r="C136" s="158"/>
      <c r="D136" s="158"/>
      <c r="E136" s="158" t="str">
        <f t="shared" si="5"/>
        <v>minor</v>
      </c>
      <c r="F136" s="158" t="s">
        <v>89</v>
      </c>
      <c r="G136" s="158" t="s">
        <v>340</v>
      </c>
      <c r="H136" s="166">
        <v>263</v>
      </c>
      <c r="I136" s="166">
        <v>114.1</v>
      </c>
      <c r="J136" s="159">
        <f t="shared" si="6"/>
        <v>43.384030418250951</v>
      </c>
      <c r="K136" s="219" t="s">
        <v>337</v>
      </c>
      <c r="L136" s="234">
        <v>1255</v>
      </c>
      <c r="M136" s="220" t="s">
        <v>337</v>
      </c>
      <c r="N136" s="234">
        <v>207</v>
      </c>
      <c r="P136"/>
    </row>
    <row r="137" spans="1:16" x14ac:dyDescent="0.25">
      <c r="A137" s="3">
        <v>240</v>
      </c>
      <c r="B137" s="158" t="s">
        <v>339</v>
      </c>
      <c r="C137" s="158"/>
      <c r="D137" s="158"/>
      <c r="E137" s="158" t="str">
        <f t="shared" si="5"/>
        <v>minor</v>
      </c>
      <c r="F137" s="158" t="s">
        <v>89</v>
      </c>
      <c r="G137" s="158" t="s">
        <v>340</v>
      </c>
      <c r="H137" s="166">
        <v>1184</v>
      </c>
      <c r="I137" s="166">
        <v>509</v>
      </c>
      <c r="J137" s="159">
        <f t="shared" si="6"/>
        <v>42.989864864864863</v>
      </c>
      <c r="K137" s="219" t="s">
        <v>339</v>
      </c>
      <c r="L137" s="234">
        <v>9002</v>
      </c>
      <c r="M137" s="220" t="s">
        <v>339</v>
      </c>
      <c r="N137" s="234">
        <v>885</v>
      </c>
      <c r="P137"/>
    </row>
    <row r="138" spans="1:16" x14ac:dyDescent="0.25">
      <c r="A138" s="3"/>
      <c r="B138" s="3"/>
      <c r="C138" s="3"/>
      <c r="D138" s="3"/>
      <c r="E138" s="3"/>
      <c r="F138" s="174"/>
      <c r="G138" s="174"/>
      <c r="H138" s="4"/>
      <c r="I138" s="4"/>
      <c r="J138" s="6"/>
      <c r="M138" s="219"/>
      <c r="P138"/>
    </row>
    <row r="139" spans="1:16" ht="15.75" thickBot="1" x14ac:dyDescent="0.3">
      <c r="A139" s="51">
        <v>229</v>
      </c>
      <c r="B139" s="10" t="s">
        <v>328</v>
      </c>
      <c r="C139" s="10"/>
      <c r="D139" s="10"/>
      <c r="E139" s="10" t="s">
        <v>312</v>
      </c>
      <c r="F139" s="10" t="s">
        <v>89</v>
      </c>
      <c r="G139" s="10" t="s">
        <v>340</v>
      </c>
      <c r="H139" s="26">
        <v>517.01490000000001</v>
      </c>
      <c r="I139" s="26">
        <v>252.42840000000001</v>
      </c>
      <c r="J139" s="11">
        <v>48.824202165160038</v>
      </c>
      <c r="K139" s="219" t="s">
        <v>328</v>
      </c>
      <c r="L139" s="234">
        <v>1904</v>
      </c>
      <c r="M139" s="219" t="s">
        <v>328</v>
      </c>
      <c r="N139" s="234">
        <v>214</v>
      </c>
    </row>
    <row r="140" spans="1:16" x14ac:dyDescent="0.25">
      <c r="A140" s="142">
        <v>230</v>
      </c>
      <c r="B140" s="151" t="s">
        <v>329</v>
      </c>
      <c r="C140" s="27"/>
      <c r="D140" s="27"/>
      <c r="E140" s="27" t="s">
        <v>312</v>
      </c>
      <c r="F140" s="27" t="s">
        <v>89</v>
      </c>
      <c r="G140" s="27" t="s">
        <v>340</v>
      </c>
      <c r="H140" s="28">
        <v>318.03030000000001</v>
      </c>
      <c r="I140" s="28">
        <v>249.51240000000001</v>
      </c>
      <c r="J140" s="154">
        <v>78.455543386903699</v>
      </c>
      <c r="K140" s="376" t="s">
        <v>341</v>
      </c>
      <c r="L140" s="378">
        <v>4427</v>
      </c>
      <c r="M140" s="376" t="s">
        <v>341</v>
      </c>
      <c r="N140" s="398">
        <v>797</v>
      </c>
    </row>
    <row r="141" spans="1:16" ht="15.75" thickBot="1" x14ac:dyDescent="0.3">
      <c r="A141" s="142">
        <v>231</v>
      </c>
      <c r="B141" s="152" t="s">
        <v>330</v>
      </c>
      <c r="C141" s="30"/>
      <c r="D141" s="30"/>
      <c r="E141" s="30" t="s">
        <v>312</v>
      </c>
      <c r="F141" s="30" t="s">
        <v>89</v>
      </c>
      <c r="G141" s="30" t="s">
        <v>340</v>
      </c>
      <c r="H141" s="31">
        <v>674.04960000000005</v>
      </c>
      <c r="I141" s="31">
        <v>210.38130000000001</v>
      </c>
      <c r="J141" s="155">
        <v>31.211545856566044</v>
      </c>
      <c r="K141" s="377"/>
      <c r="L141" s="379"/>
      <c r="M141" s="377"/>
      <c r="N141" s="399"/>
    </row>
    <row r="142" spans="1:16" ht="15.75" thickBot="1" x14ac:dyDescent="0.3">
      <c r="A142" s="55">
        <v>232</v>
      </c>
      <c r="B142" s="10" t="s">
        <v>331</v>
      </c>
      <c r="C142" s="10"/>
      <c r="D142" s="10"/>
      <c r="E142" s="10" t="s">
        <v>312</v>
      </c>
      <c r="F142" s="10" t="s">
        <v>89</v>
      </c>
      <c r="G142" s="10" t="s">
        <v>340</v>
      </c>
      <c r="H142" s="26">
        <v>1044.9323999999999</v>
      </c>
      <c r="I142" s="26">
        <v>761.61869999999999</v>
      </c>
      <c r="J142" s="11">
        <v>72.886887228302996</v>
      </c>
      <c r="K142" s="219" t="s">
        <v>331</v>
      </c>
      <c r="L142" s="234">
        <v>3514</v>
      </c>
      <c r="M142" s="219" t="s">
        <v>331</v>
      </c>
      <c r="N142" s="234">
        <v>956</v>
      </c>
    </row>
    <row r="143" spans="1:16" x14ac:dyDescent="0.25">
      <c r="A143" s="143">
        <v>233</v>
      </c>
      <c r="B143" s="151" t="s">
        <v>332</v>
      </c>
      <c r="C143" s="27"/>
      <c r="D143" s="27"/>
      <c r="E143" s="27" t="s">
        <v>312</v>
      </c>
      <c r="F143" s="27" t="s">
        <v>89</v>
      </c>
      <c r="G143" s="27" t="s">
        <v>340</v>
      </c>
      <c r="H143" s="28">
        <v>257.70960000000002</v>
      </c>
      <c r="I143" s="28">
        <v>146.85300000000001</v>
      </c>
      <c r="J143" s="154">
        <v>56.983907467940661</v>
      </c>
      <c r="K143" s="376" t="s">
        <v>342</v>
      </c>
      <c r="L143" s="378">
        <v>2309</v>
      </c>
      <c r="M143" s="376" t="s">
        <v>342</v>
      </c>
      <c r="N143" s="398">
        <v>165</v>
      </c>
    </row>
    <row r="144" spans="1:16" ht="15.75" thickBot="1" x14ac:dyDescent="0.3">
      <c r="A144" s="142">
        <v>234</v>
      </c>
      <c r="B144" s="152" t="s">
        <v>333</v>
      </c>
      <c r="C144" s="30"/>
      <c r="D144" s="30"/>
      <c r="E144" s="30" t="s">
        <v>312</v>
      </c>
      <c r="F144" s="30" t="s">
        <v>89</v>
      </c>
      <c r="G144" s="30" t="s">
        <v>340</v>
      </c>
      <c r="H144" s="31">
        <v>457.33409999999998</v>
      </c>
      <c r="I144" s="31">
        <v>232.74539999999999</v>
      </c>
      <c r="J144" s="155">
        <v>50.891765997768367</v>
      </c>
      <c r="K144" s="377"/>
      <c r="L144" s="379"/>
      <c r="M144" s="377"/>
      <c r="N144" s="399"/>
    </row>
    <row r="145" spans="1:16" x14ac:dyDescent="0.25">
      <c r="A145" s="55">
        <v>235</v>
      </c>
      <c r="B145" s="10" t="s">
        <v>334</v>
      </c>
      <c r="C145" s="10"/>
      <c r="D145" s="10"/>
      <c r="E145" s="10" t="s">
        <v>312</v>
      </c>
      <c r="F145" s="10" t="s">
        <v>89</v>
      </c>
      <c r="G145" s="10" t="s">
        <v>340</v>
      </c>
      <c r="H145" s="26">
        <v>243.86670000000001</v>
      </c>
      <c r="I145" s="26">
        <v>80.424899999999994</v>
      </c>
      <c r="J145" s="11">
        <v>32.979041418939119</v>
      </c>
      <c r="K145" s="219" t="s">
        <v>334</v>
      </c>
      <c r="L145" s="234">
        <v>692</v>
      </c>
      <c r="M145" s="219" t="s">
        <v>334</v>
      </c>
      <c r="N145" s="234">
        <v>105</v>
      </c>
    </row>
    <row r="146" spans="1:16" x14ac:dyDescent="0.25">
      <c r="A146" s="55">
        <v>236</v>
      </c>
      <c r="B146" s="10" t="s">
        <v>335</v>
      </c>
      <c r="C146" s="10"/>
      <c r="D146" s="10"/>
      <c r="E146" s="10" t="s">
        <v>312</v>
      </c>
      <c r="F146" s="10" t="s">
        <v>89</v>
      </c>
      <c r="G146" s="10" t="s">
        <v>340</v>
      </c>
      <c r="H146" s="26">
        <v>613.31579999999997</v>
      </c>
      <c r="I146" s="26">
        <v>142.2603</v>
      </c>
      <c r="J146" s="11">
        <v>23.195277212815977</v>
      </c>
      <c r="K146" s="219" t="s">
        <v>335</v>
      </c>
      <c r="L146" s="234">
        <v>2260</v>
      </c>
      <c r="M146" s="219" t="s">
        <v>335</v>
      </c>
      <c r="N146" s="234">
        <v>286</v>
      </c>
    </row>
    <row r="147" spans="1:16" x14ac:dyDescent="0.25">
      <c r="A147" s="51">
        <v>237</v>
      </c>
      <c r="B147" s="10" t="s">
        <v>336</v>
      </c>
      <c r="C147" s="10"/>
      <c r="D147" s="10"/>
      <c r="E147" s="10" t="s">
        <v>312</v>
      </c>
      <c r="F147" s="10" t="s">
        <v>89</v>
      </c>
      <c r="G147" s="10" t="s">
        <v>340</v>
      </c>
      <c r="H147" s="26">
        <v>396.76229999999998</v>
      </c>
      <c r="I147" s="26">
        <v>298.20150000000001</v>
      </c>
      <c r="J147" s="11">
        <v>75.158728538472545</v>
      </c>
      <c r="K147" s="219" t="s">
        <v>336</v>
      </c>
      <c r="L147" s="234">
        <v>214</v>
      </c>
      <c r="M147" s="219" t="s">
        <v>336</v>
      </c>
      <c r="N147" s="234">
        <v>28</v>
      </c>
    </row>
    <row r="148" spans="1:16" x14ac:dyDescent="0.25">
      <c r="A148" s="55">
        <v>238</v>
      </c>
      <c r="B148" s="10" t="s">
        <v>337</v>
      </c>
      <c r="C148" s="10"/>
      <c r="D148" s="10"/>
      <c r="E148" s="10" t="s">
        <v>312</v>
      </c>
      <c r="F148" s="10" t="s">
        <v>89</v>
      </c>
      <c r="G148" s="10" t="s">
        <v>340</v>
      </c>
      <c r="H148" s="26">
        <v>351.19979999999998</v>
      </c>
      <c r="I148" s="26">
        <v>154.40219999999999</v>
      </c>
      <c r="J148" s="11">
        <v>43.964204991005118</v>
      </c>
      <c r="K148" s="219" t="s">
        <v>337</v>
      </c>
      <c r="L148" s="234">
        <v>1255</v>
      </c>
      <c r="M148" s="219" t="s">
        <v>337</v>
      </c>
      <c r="N148" s="234">
        <v>207</v>
      </c>
    </row>
    <row r="149" spans="1:16" x14ac:dyDescent="0.25">
      <c r="A149" s="55">
        <v>239</v>
      </c>
      <c r="B149" s="10" t="s">
        <v>338</v>
      </c>
      <c r="C149" s="10"/>
      <c r="D149" s="10"/>
      <c r="E149" s="10" t="s">
        <v>312</v>
      </c>
      <c r="F149" s="10" t="s">
        <v>89</v>
      </c>
      <c r="G149" s="10" t="s">
        <v>340</v>
      </c>
      <c r="H149" s="26">
        <v>238.2372</v>
      </c>
      <c r="I149" s="26">
        <v>116.3565</v>
      </c>
      <c r="J149" s="11">
        <v>48.8406092751258</v>
      </c>
      <c r="K149" s="219" t="s">
        <v>338</v>
      </c>
      <c r="L149" s="234">
        <v>3091</v>
      </c>
      <c r="M149" s="219" t="s">
        <v>338</v>
      </c>
      <c r="N149" s="234">
        <v>540</v>
      </c>
    </row>
    <row r="150" spans="1:16" x14ac:dyDescent="0.25">
      <c r="A150" s="55">
        <v>240</v>
      </c>
      <c r="B150" s="10" t="s">
        <v>339</v>
      </c>
      <c r="C150" s="10"/>
      <c r="D150" s="10"/>
      <c r="E150" s="10" t="s">
        <v>312</v>
      </c>
      <c r="F150" s="10" t="s">
        <v>89</v>
      </c>
      <c r="G150" s="10" t="s">
        <v>340</v>
      </c>
      <c r="H150" s="26">
        <v>1635.1307999999999</v>
      </c>
      <c r="I150" s="26">
        <v>711.94140000000004</v>
      </c>
      <c r="J150" s="11">
        <v>43.540333287098505</v>
      </c>
      <c r="K150" s="219" t="s">
        <v>339</v>
      </c>
      <c r="L150" s="234">
        <v>9003</v>
      </c>
      <c r="M150" s="219" t="s">
        <v>339</v>
      </c>
      <c r="N150" s="234">
        <v>882</v>
      </c>
    </row>
    <row r="151" spans="1:16" x14ac:dyDescent="0.25">
      <c r="K151" s="219" t="s">
        <v>343</v>
      </c>
      <c r="L151" s="234">
        <v>4787</v>
      </c>
      <c r="M151" s="234" t="s">
        <v>343</v>
      </c>
      <c r="N151" s="234">
        <v>436</v>
      </c>
    </row>
    <row r="152" spans="1:16" x14ac:dyDescent="0.25">
      <c r="K152" s="219" t="s">
        <v>344</v>
      </c>
      <c r="L152" s="234">
        <v>3925</v>
      </c>
      <c r="M152" s="234" t="s">
        <v>344</v>
      </c>
      <c r="N152" s="234">
        <v>511</v>
      </c>
    </row>
    <row r="153" spans="1:16" ht="15.75" thickBot="1" x14ac:dyDescent="0.3">
      <c r="K153" s="219" t="s">
        <v>345</v>
      </c>
      <c r="L153" s="234">
        <v>3760</v>
      </c>
      <c r="M153" s="219" t="s">
        <v>345</v>
      </c>
      <c r="N153" s="234">
        <v>307</v>
      </c>
    </row>
    <row r="154" spans="1:16" x14ac:dyDescent="0.25">
      <c r="A154">
        <v>206</v>
      </c>
      <c r="B154" s="205" t="s">
        <v>270</v>
      </c>
      <c r="C154" s="206" t="str">
        <f t="shared" ref="C154:C159" si="7">IF(I154&gt;10000,"mega","")</f>
        <v>mega</v>
      </c>
      <c r="D154" s="206"/>
      <c r="E154" s="206" t="str">
        <f t="shared" ref="E154:E159" si="8">IF(I154&lt;1000,"minor","")</f>
        <v/>
      </c>
      <c r="F154" s="206" t="s">
        <v>4</v>
      </c>
      <c r="G154" s="206" t="s">
        <v>8</v>
      </c>
      <c r="H154" s="181">
        <v>65157</v>
      </c>
      <c r="I154" s="181">
        <v>34332.9516</v>
      </c>
      <c r="J154" s="182">
        <f t="shared" ref="J154:J159" si="9">I154*100/H154</f>
        <v>52.692652516230034</v>
      </c>
      <c r="K154" s="376" t="s">
        <v>373</v>
      </c>
      <c r="L154" s="378">
        <v>46957</v>
      </c>
      <c r="M154" s="221" t="s">
        <v>373</v>
      </c>
      <c r="N154" s="237">
        <f>12987+303+4941</f>
        <v>18231</v>
      </c>
      <c r="P154"/>
    </row>
    <row r="155" spans="1:16" x14ac:dyDescent="0.25">
      <c r="A155">
        <v>207</v>
      </c>
      <c r="B155" s="207" t="s">
        <v>271</v>
      </c>
      <c r="C155" s="13" t="str">
        <f t="shared" si="7"/>
        <v/>
      </c>
      <c r="D155" s="13" t="str">
        <f>IF(I155&lt;10000,IF(I155&gt;1000,"medium-sized",""))</f>
        <v>medium-sized</v>
      </c>
      <c r="E155" s="13" t="str">
        <f t="shared" si="8"/>
        <v/>
      </c>
      <c r="F155" s="13" t="s">
        <v>4</v>
      </c>
      <c r="G155" s="13" t="s">
        <v>280</v>
      </c>
      <c r="H155" s="167">
        <v>2315</v>
      </c>
      <c r="I155" s="167">
        <v>1404.6371999999999</v>
      </c>
      <c r="J155" s="15">
        <f t="shared" si="9"/>
        <v>60.675473002159826</v>
      </c>
      <c r="K155" s="386"/>
      <c r="L155" s="387"/>
      <c r="M155" s="386" t="s">
        <v>374</v>
      </c>
      <c r="N155" s="394">
        <v>2105</v>
      </c>
      <c r="P155"/>
    </row>
    <row r="156" spans="1:16" ht="15.75" thickBot="1" x14ac:dyDescent="0.3">
      <c r="A156">
        <v>208</v>
      </c>
      <c r="B156" s="198" t="s">
        <v>272</v>
      </c>
      <c r="C156" s="199" t="str">
        <f t="shared" si="7"/>
        <v/>
      </c>
      <c r="D156" s="199" t="str">
        <f>IF(I156&lt;10000,IF(I156&gt;1000,"medium-sized",""))</f>
        <v/>
      </c>
      <c r="E156" s="199" t="str">
        <f t="shared" si="8"/>
        <v>minor</v>
      </c>
      <c r="F156" s="199" t="s">
        <v>4</v>
      </c>
      <c r="G156" s="199" t="s">
        <v>280</v>
      </c>
      <c r="H156" s="200">
        <v>1269</v>
      </c>
      <c r="I156" s="200">
        <v>654.17219999999998</v>
      </c>
      <c r="J156" s="201">
        <f t="shared" si="9"/>
        <v>51.550212765957447</v>
      </c>
      <c r="K156" s="377"/>
      <c r="L156" s="379"/>
      <c r="M156" s="377"/>
      <c r="N156" s="399"/>
      <c r="P156"/>
    </row>
    <row r="157" spans="1:16" x14ac:dyDescent="0.25">
      <c r="A157">
        <v>209</v>
      </c>
      <c r="B157" s="208" t="s">
        <v>273</v>
      </c>
      <c r="C157" s="177" t="str">
        <f t="shared" si="7"/>
        <v/>
      </c>
      <c r="D157" s="177" t="str">
        <f>IF(I157&lt;10000,IF(I157&gt;1000,"medium-sized",""))</f>
        <v>medium-sized</v>
      </c>
      <c r="E157" s="177" t="str">
        <f t="shared" si="8"/>
        <v/>
      </c>
      <c r="F157" s="177" t="s">
        <v>4</v>
      </c>
      <c r="G157" s="177" t="s">
        <v>280</v>
      </c>
      <c r="H157" s="179">
        <v>1379</v>
      </c>
      <c r="I157" s="179">
        <v>1043.5959</v>
      </c>
      <c r="J157" s="180">
        <f t="shared" si="9"/>
        <v>75.677730239303841</v>
      </c>
      <c r="K157" s="376" t="s">
        <v>375</v>
      </c>
      <c r="L157" s="378">
        <v>10245</v>
      </c>
      <c r="M157" s="376" t="s">
        <v>375</v>
      </c>
      <c r="N157" s="398">
        <v>3906</v>
      </c>
      <c r="P157"/>
    </row>
    <row r="158" spans="1:16" x14ac:dyDescent="0.25">
      <c r="A158">
        <v>210</v>
      </c>
      <c r="B158" s="190" t="s">
        <v>274</v>
      </c>
      <c r="C158" s="158" t="str">
        <f t="shared" si="7"/>
        <v/>
      </c>
      <c r="D158" s="158" t="str">
        <f>IF(I158&lt;10000,IF(I158&gt;1000,"medium-sized",""))</f>
        <v/>
      </c>
      <c r="E158" s="158" t="str">
        <f t="shared" si="8"/>
        <v>minor</v>
      </c>
      <c r="F158" s="158" t="s">
        <v>4</v>
      </c>
      <c r="G158" s="158" t="s">
        <v>280</v>
      </c>
      <c r="H158" s="166">
        <v>1466</v>
      </c>
      <c r="I158" s="166">
        <v>969.10019999999997</v>
      </c>
      <c r="J158" s="159">
        <f t="shared" si="9"/>
        <v>66.105061391541611</v>
      </c>
      <c r="K158" s="386"/>
      <c r="L158" s="387"/>
      <c r="M158" s="386"/>
      <c r="N158" s="394"/>
      <c r="P158"/>
    </row>
    <row r="159" spans="1:16" ht="15.75" thickBot="1" x14ac:dyDescent="0.3">
      <c r="A159">
        <v>211</v>
      </c>
      <c r="B159" s="198" t="s">
        <v>275</v>
      </c>
      <c r="C159" s="199" t="str">
        <f t="shared" si="7"/>
        <v/>
      </c>
      <c r="D159" s="199" t="str">
        <f>IF(I159&lt;10000,IF(I159&gt;1000,"medium-sized",""))</f>
        <v/>
      </c>
      <c r="E159" s="199" t="str">
        <f t="shared" si="8"/>
        <v>minor</v>
      </c>
      <c r="F159" s="199" t="s">
        <v>4</v>
      </c>
      <c r="G159" s="199" t="s">
        <v>280</v>
      </c>
      <c r="H159" s="200">
        <v>1138</v>
      </c>
      <c r="I159" s="200">
        <v>799.92359999999996</v>
      </c>
      <c r="J159" s="201">
        <f t="shared" si="9"/>
        <v>70.292056239015821</v>
      </c>
      <c r="K159" s="377"/>
      <c r="L159" s="379"/>
      <c r="M159" s="377"/>
      <c r="N159" s="399"/>
      <c r="P159"/>
    </row>
    <row r="160" spans="1:16" x14ac:dyDescent="0.25">
      <c r="A160">
        <v>212</v>
      </c>
      <c r="B160" s="194" t="s">
        <v>276</v>
      </c>
      <c r="C160" s="195" t="s">
        <v>311</v>
      </c>
      <c r="D160" s="195" t="s">
        <v>311</v>
      </c>
      <c r="E160" s="195" t="s">
        <v>312</v>
      </c>
      <c r="F160" s="195" t="s">
        <v>4</v>
      </c>
      <c r="G160" s="195" t="s">
        <v>280</v>
      </c>
      <c r="H160" s="196">
        <v>1125</v>
      </c>
      <c r="I160" s="196">
        <v>785.69190000000003</v>
      </c>
      <c r="J160" s="197">
        <v>69.839280000000002</v>
      </c>
      <c r="K160" s="376" t="s">
        <v>376</v>
      </c>
      <c r="L160" s="378">
        <v>3372</v>
      </c>
      <c r="M160" s="376" t="s">
        <v>376</v>
      </c>
      <c r="N160" s="398">
        <v>1476</v>
      </c>
      <c r="P160"/>
    </row>
    <row r="161" spans="1:16" x14ac:dyDescent="0.25">
      <c r="A161">
        <v>213</v>
      </c>
      <c r="B161" s="190" t="s">
        <v>277</v>
      </c>
      <c r="C161" s="158" t="s">
        <v>311</v>
      </c>
      <c r="D161" s="158" t="s">
        <v>311</v>
      </c>
      <c r="E161" s="158" t="s">
        <v>312</v>
      </c>
      <c r="F161" s="158" t="s">
        <v>4</v>
      </c>
      <c r="G161" s="158" t="s">
        <v>280</v>
      </c>
      <c r="H161" s="166">
        <v>692</v>
      </c>
      <c r="I161" s="166">
        <v>438.49349999999998</v>
      </c>
      <c r="J161" s="159">
        <v>63.366112716763006</v>
      </c>
      <c r="K161" s="386"/>
      <c r="L161" s="387"/>
      <c r="M161" s="386"/>
      <c r="N161" s="394"/>
      <c r="P161"/>
    </row>
    <row r="162" spans="1:16" ht="15.75" thickBot="1" x14ac:dyDescent="0.3">
      <c r="A162">
        <v>214</v>
      </c>
      <c r="B162" s="198" t="s">
        <v>278</v>
      </c>
      <c r="C162" s="199" t="s">
        <v>311</v>
      </c>
      <c r="D162" s="199" t="s">
        <v>311</v>
      </c>
      <c r="E162" s="199" t="s">
        <v>312</v>
      </c>
      <c r="F162" s="199" t="s">
        <v>4</v>
      </c>
      <c r="G162" s="199" t="s">
        <v>280</v>
      </c>
      <c r="H162" s="200">
        <v>1297</v>
      </c>
      <c r="I162" s="200">
        <v>610.02719999999999</v>
      </c>
      <c r="J162" s="201">
        <v>47.033708558211259</v>
      </c>
      <c r="K162" s="377"/>
      <c r="L162" s="379"/>
      <c r="M162" s="377"/>
      <c r="N162" s="399"/>
      <c r="P162"/>
    </row>
    <row r="163" spans="1:16" x14ac:dyDescent="0.25">
      <c r="A163">
        <v>215</v>
      </c>
      <c r="B163" s="13" t="s">
        <v>279</v>
      </c>
      <c r="C163" s="13" t="str">
        <f>IF(I163&gt;10000,"mega","")</f>
        <v/>
      </c>
      <c r="D163" s="13" t="str">
        <f>IF(I163&lt;10000,IF(I163&gt;1000,"medium-sized",""))</f>
        <v>medium-sized</v>
      </c>
      <c r="E163" s="13" t="str">
        <f>IF(I163&lt;1000,"minor","")</f>
        <v/>
      </c>
      <c r="F163" s="13" t="s">
        <v>4</v>
      </c>
      <c r="G163" s="13" t="s">
        <v>281</v>
      </c>
      <c r="H163" s="167">
        <v>2413</v>
      </c>
      <c r="I163" s="167">
        <v>1215.9476999999999</v>
      </c>
      <c r="J163" s="15">
        <f>I163*100/H163</f>
        <v>50.391533360961454</v>
      </c>
      <c r="K163" s="219" t="s">
        <v>279</v>
      </c>
      <c r="L163" s="234">
        <v>2236</v>
      </c>
      <c r="M163" s="219" t="s">
        <v>279</v>
      </c>
      <c r="N163" s="234">
        <v>1409</v>
      </c>
      <c r="P163"/>
    </row>
    <row r="165" spans="1:16" x14ac:dyDescent="0.25">
      <c r="A165">
        <v>132</v>
      </c>
      <c r="B165" s="17" t="s">
        <v>178</v>
      </c>
      <c r="C165" s="13" t="str">
        <f t="shared" ref="C165:C186" si="10">IF(I165&gt;10000,"mega","")</f>
        <v/>
      </c>
      <c r="D165" s="13" t="str">
        <f>IF(I165&lt;10000,IF(I165&gt;1000,"medium-sized",""))</f>
        <v>medium-sized</v>
      </c>
      <c r="E165" s="13" t="str">
        <f t="shared" ref="E165:E191" si="11">IF(I165&lt;1000,"minor","")</f>
        <v/>
      </c>
      <c r="F165" s="13" t="s">
        <v>7</v>
      </c>
      <c r="G165" s="13" t="s">
        <v>179</v>
      </c>
      <c r="H165" s="167">
        <v>8126</v>
      </c>
      <c r="I165" s="167">
        <v>6148</v>
      </c>
      <c r="J165" s="15">
        <f t="shared" ref="J165:J191" si="12">I165*100/H165</f>
        <v>75.658380507014527</v>
      </c>
      <c r="K165" s="219" t="s">
        <v>178</v>
      </c>
      <c r="L165" s="234">
        <v>21952</v>
      </c>
      <c r="M165" s="220" t="s">
        <v>178</v>
      </c>
      <c r="N165" s="234">
        <f>387+4149</f>
        <v>4536</v>
      </c>
      <c r="P165"/>
    </row>
    <row r="166" spans="1:16" x14ac:dyDescent="0.25">
      <c r="A166">
        <v>133</v>
      </c>
      <c r="B166" s="3" t="s">
        <v>180</v>
      </c>
      <c r="C166" s="3" t="str">
        <f t="shared" si="10"/>
        <v>mega</v>
      </c>
      <c r="D166" s="3"/>
      <c r="E166" s="3" t="str">
        <f t="shared" si="11"/>
        <v/>
      </c>
      <c r="F166" s="3" t="s">
        <v>7</v>
      </c>
      <c r="G166" s="3" t="s">
        <v>8</v>
      </c>
      <c r="H166" s="4">
        <v>51639</v>
      </c>
      <c r="I166" s="4">
        <v>43229</v>
      </c>
      <c r="J166" s="6">
        <f t="shared" si="12"/>
        <v>83.713859679699453</v>
      </c>
      <c r="K166" s="219" t="s">
        <v>180</v>
      </c>
      <c r="L166" s="234">
        <v>84253</v>
      </c>
      <c r="M166" s="219" t="s">
        <v>180</v>
      </c>
      <c r="N166" s="234">
        <f>4857+3904</f>
        <v>8761</v>
      </c>
      <c r="P166"/>
    </row>
    <row r="167" spans="1:16" x14ac:dyDescent="0.25">
      <c r="A167">
        <v>145</v>
      </c>
      <c r="B167" s="158" t="s">
        <v>231</v>
      </c>
      <c r="C167" s="158" t="str">
        <f t="shared" si="10"/>
        <v/>
      </c>
      <c r="D167" s="158" t="str">
        <f t="shared" ref="D167:D186" si="13">IF(I167&lt;10000,IF(I167&gt;1000,"medium-sized",""))</f>
        <v/>
      </c>
      <c r="E167" s="158" t="str">
        <f t="shared" si="11"/>
        <v>minor</v>
      </c>
      <c r="F167" s="158" t="s">
        <v>7</v>
      </c>
      <c r="G167" s="158" t="s">
        <v>31</v>
      </c>
      <c r="H167" s="166">
        <v>446</v>
      </c>
      <c r="I167" s="166">
        <v>380</v>
      </c>
      <c r="J167" s="159">
        <f t="shared" si="12"/>
        <v>85.20179372197309</v>
      </c>
      <c r="M167" s="220"/>
      <c r="P167"/>
    </row>
    <row r="168" spans="1:16" x14ac:dyDescent="0.25">
      <c r="A168">
        <v>121</v>
      </c>
      <c r="B168" s="17" t="s">
        <v>30</v>
      </c>
      <c r="C168" s="13" t="str">
        <f t="shared" si="10"/>
        <v/>
      </c>
      <c r="D168" s="13" t="str">
        <f t="shared" si="13"/>
        <v>medium-sized</v>
      </c>
      <c r="E168" s="13" t="str">
        <f t="shared" si="11"/>
        <v/>
      </c>
      <c r="F168" s="13" t="s">
        <v>7</v>
      </c>
      <c r="G168" s="13" t="s">
        <v>31</v>
      </c>
      <c r="H168" s="167">
        <v>3462</v>
      </c>
      <c r="I168" s="167">
        <v>1045.6278</v>
      </c>
      <c r="J168" s="15">
        <f t="shared" si="12"/>
        <v>30.202998266897747</v>
      </c>
      <c r="K168" s="417" t="s">
        <v>377</v>
      </c>
      <c r="L168" s="418">
        <v>3405</v>
      </c>
      <c r="M168" s="417" t="s">
        <v>377</v>
      </c>
      <c r="N168" s="418">
        <v>329</v>
      </c>
      <c r="P168"/>
    </row>
    <row r="169" spans="1:16" x14ac:dyDescent="0.25">
      <c r="A169">
        <v>162</v>
      </c>
      <c r="B169" s="13" t="s">
        <v>200</v>
      </c>
      <c r="C169" s="13" t="str">
        <f t="shared" si="10"/>
        <v/>
      </c>
      <c r="D169" s="13" t="str">
        <f t="shared" si="13"/>
        <v>medium-sized</v>
      </c>
      <c r="E169" s="13" t="str">
        <f t="shared" si="11"/>
        <v/>
      </c>
      <c r="F169" s="13" t="s">
        <v>7</v>
      </c>
      <c r="G169" s="13" t="s">
        <v>201</v>
      </c>
      <c r="H169" s="167">
        <v>1139</v>
      </c>
      <c r="I169" s="167">
        <v>3318</v>
      </c>
      <c r="J169" s="15">
        <f t="shared" si="12"/>
        <v>291.30816505706758</v>
      </c>
      <c r="K169" s="417"/>
      <c r="L169" s="418"/>
      <c r="M169" s="417"/>
      <c r="N169" s="418"/>
      <c r="P169"/>
    </row>
    <row r="170" spans="1:16" x14ac:dyDescent="0.25">
      <c r="A170">
        <v>186</v>
      </c>
      <c r="B170" s="158" t="s">
        <v>246</v>
      </c>
      <c r="C170" s="158" t="str">
        <f t="shared" si="10"/>
        <v/>
      </c>
      <c r="D170" s="158" t="str">
        <f t="shared" si="13"/>
        <v/>
      </c>
      <c r="E170" s="158" t="str">
        <f t="shared" si="11"/>
        <v>minor</v>
      </c>
      <c r="F170" s="158" t="s">
        <v>7</v>
      </c>
      <c r="G170" s="158" t="s">
        <v>252</v>
      </c>
      <c r="H170" s="166">
        <v>1135</v>
      </c>
      <c r="I170" s="166">
        <v>535.96889999999996</v>
      </c>
      <c r="J170" s="159">
        <f t="shared" si="12"/>
        <v>47.221929515418502</v>
      </c>
      <c r="K170" s="219" t="s">
        <v>246</v>
      </c>
      <c r="L170" s="234">
        <v>546</v>
      </c>
      <c r="M170" s="219" t="s">
        <v>246</v>
      </c>
      <c r="N170" s="234">
        <v>253</v>
      </c>
      <c r="P170"/>
    </row>
    <row r="171" spans="1:16" x14ac:dyDescent="0.25">
      <c r="A171">
        <v>187</v>
      </c>
      <c r="B171" s="13" t="s">
        <v>247</v>
      </c>
      <c r="C171" s="13" t="str">
        <f t="shared" si="10"/>
        <v/>
      </c>
      <c r="D171" s="13" t="str">
        <f t="shared" si="13"/>
        <v>medium-sized</v>
      </c>
      <c r="E171" s="13" t="str">
        <f t="shared" si="11"/>
        <v/>
      </c>
      <c r="F171" s="13" t="s">
        <v>7</v>
      </c>
      <c r="G171" s="13" t="s">
        <v>13</v>
      </c>
      <c r="H171" s="167">
        <v>2355</v>
      </c>
      <c r="I171" s="167">
        <v>1616.7194999999999</v>
      </c>
      <c r="J171" s="15">
        <f t="shared" si="12"/>
        <v>68.650509554140115</v>
      </c>
      <c r="K171" s="219" t="s">
        <v>247</v>
      </c>
      <c r="L171" s="234">
        <v>3641</v>
      </c>
      <c r="M171" s="219" t="s">
        <v>247</v>
      </c>
      <c r="N171" s="234">
        <v>969</v>
      </c>
      <c r="P171"/>
    </row>
    <row r="172" spans="1:16" x14ac:dyDescent="0.25">
      <c r="A172">
        <v>188</v>
      </c>
      <c r="B172" s="158" t="s">
        <v>248</v>
      </c>
      <c r="C172" s="158" t="str">
        <f t="shared" si="10"/>
        <v/>
      </c>
      <c r="D172" s="158" t="str">
        <f t="shared" si="13"/>
        <v/>
      </c>
      <c r="E172" s="158" t="str">
        <f t="shared" si="11"/>
        <v>minor</v>
      </c>
      <c r="F172" s="158" t="s">
        <v>7</v>
      </c>
      <c r="G172" s="158" t="s">
        <v>13</v>
      </c>
      <c r="H172" s="166">
        <v>429</v>
      </c>
      <c r="I172" s="166">
        <v>140.16239999999999</v>
      </c>
      <c r="J172" s="159">
        <f t="shared" si="12"/>
        <v>32.671888111888109</v>
      </c>
      <c r="M172" s="219"/>
      <c r="P172"/>
    </row>
    <row r="173" spans="1:16" x14ac:dyDescent="0.25">
      <c r="A173">
        <v>189</v>
      </c>
      <c r="B173" s="158" t="s">
        <v>249</v>
      </c>
      <c r="C173" s="158" t="str">
        <f t="shared" si="10"/>
        <v/>
      </c>
      <c r="D173" s="158" t="str">
        <f t="shared" si="13"/>
        <v/>
      </c>
      <c r="E173" s="158" t="str">
        <f t="shared" si="11"/>
        <v>minor</v>
      </c>
      <c r="F173" s="158" t="s">
        <v>7</v>
      </c>
      <c r="G173" s="158" t="s">
        <v>13</v>
      </c>
      <c r="H173" s="166">
        <v>817</v>
      </c>
      <c r="I173" s="166">
        <v>563.50890000000004</v>
      </c>
      <c r="J173" s="159">
        <f t="shared" si="12"/>
        <v>68.97293757649939</v>
      </c>
      <c r="M173" s="219"/>
      <c r="P173"/>
    </row>
    <row r="174" spans="1:16" x14ac:dyDescent="0.25">
      <c r="A174">
        <v>228</v>
      </c>
      <c r="B174" s="158" t="s">
        <v>12</v>
      </c>
      <c r="C174" s="158" t="str">
        <f t="shared" si="10"/>
        <v/>
      </c>
      <c r="D174" s="158" t="str">
        <f t="shared" si="13"/>
        <v/>
      </c>
      <c r="E174" s="158" t="str">
        <f t="shared" si="11"/>
        <v>minor</v>
      </c>
      <c r="F174" s="158" t="s">
        <v>7</v>
      </c>
      <c r="G174" s="158" t="s">
        <v>13</v>
      </c>
      <c r="H174" s="166">
        <v>2262</v>
      </c>
      <c r="I174" s="166">
        <v>246.3</v>
      </c>
      <c r="J174" s="159">
        <f t="shared" si="12"/>
        <v>10.888594164456233</v>
      </c>
      <c r="K174" s="219" t="s">
        <v>12</v>
      </c>
      <c r="L174" s="234">
        <v>1512</v>
      </c>
      <c r="M174" s="220" t="s">
        <v>12</v>
      </c>
      <c r="N174" s="234">
        <v>306</v>
      </c>
      <c r="P174"/>
    </row>
    <row r="175" spans="1:16" x14ac:dyDescent="0.25">
      <c r="A175">
        <v>34</v>
      </c>
      <c r="B175" s="158" t="s">
        <v>250</v>
      </c>
      <c r="C175" s="158" t="str">
        <f t="shared" si="10"/>
        <v/>
      </c>
      <c r="D175" s="158" t="str">
        <f t="shared" si="13"/>
        <v/>
      </c>
      <c r="E175" s="158" t="str">
        <f t="shared" si="11"/>
        <v>minor</v>
      </c>
      <c r="F175" s="158" t="s">
        <v>7</v>
      </c>
      <c r="G175" s="158" t="s">
        <v>13</v>
      </c>
      <c r="H175" s="166">
        <v>396</v>
      </c>
      <c r="I175" s="166">
        <v>58.287599999999998</v>
      </c>
      <c r="J175" s="159">
        <f t="shared" si="12"/>
        <v>14.719090909090909</v>
      </c>
      <c r="K175" s="219" t="s">
        <v>250</v>
      </c>
      <c r="L175" s="234">
        <v>540</v>
      </c>
      <c r="M175" s="220" t="s">
        <v>250</v>
      </c>
      <c r="N175" s="234">
        <v>22</v>
      </c>
      <c r="P175"/>
    </row>
    <row r="176" spans="1:16" ht="15.75" thickBot="1" x14ac:dyDescent="0.3">
      <c r="A176">
        <v>191</v>
      </c>
      <c r="B176" s="158" t="s">
        <v>251</v>
      </c>
      <c r="C176" s="158" t="str">
        <f t="shared" si="10"/>
        <v/>
      </c>
      <c r="D176" s="158" t="str">
        <f t="shared" si="13"/>
        <v/>
      </c>
      <c r="E176" s="158" t="str">
        <f t="shared" si="11"/>
        <v>minor</v>
      </c>
      <c r="F176" s="158" t="s">
        <v>7</v>
      </c>
      <c r="G176" s="158" t="s">
        <v>13</v>
      </c>
      <c r="H176" s="166">
        <v>268</v>
      </c>
      <c r="I176" s="166">
        <v>134.58959999999999</v>
      </c>
      <c r="J176" s="159">
        <f t="shared" si="12"/>
        <v>50.22</v>
      </c>
      <c r="K176" s="219" t="s">
        <v>251</v>
      </c>
      <c r="L176" s="234">
        <v>85</v>
      </c>
      <c r="M176" s="219" t="s">
        <v>251</v>
      </c>
      <c r="N176" s="234">
        <v>10</v>
      </c>
      <c r="P176"/>
    </row>
    <row r="177" spans="1:16" x14ac:dyDescent="0.25">
      <c r="A177">
        <v>104</v>
      </c>
      <c r="B177" s="193" t="s">
        <v>42</v>
      </c>
      <c r="C177" s="177" t="str">
        <f t="shared" si="10"/>
        <v/>
      </c>
      <c r="D177" s="177" t="str">
        <f t="shared" si="13"/>
        <v>medium-sized</v>
      </c>
      <c r="E177" s="177" t="str">
        <f t="shared" si="11"/>
        <v/>
      </c>
      <c r="F177" s="177" t="s">
        <v>7</v>
      </c>
      <c r="G177" s="177" t="s">
        <v>43</v>
      </c>
      <c r="H177" s="179">
        <v>2299</v>
      </c>
      <c r="I177" s="179">
        <v>1921</v>
      </c>
      <c r="J177" s="180">
        <f t="shared" si="12"/>
        <v>83.558068725532834</v>
      </c>
      <c r="K177" s="376" t="s">
        <v>378</v>
      </c>
      <c r="L177" s="378">
        <v>3089</v>
      </c>
      <c r="M177" s="396" t="s">
        <v>378</v>
      </c>
      <c r="N177" s="398">
        <v>979</v>
      </c>
      <c r="P177"/>
    </row>
    <row r="178" spans="1:16" ht="15.75" thickBot="1" x14ac:dyDescent="0.3">
      <c r="A178">
        <v>192</v>
      </c>
      <c r="B178" s="198" t="s">
        <v>253</v>
      </c>
      <c r="C178" s="199" t="str">
        <f t="shared" si="10"/>
        <v/>
      </c>
      <c r="D178" s="199" t="str">
        <f t="shared" si="13"/>
        <v/>
      </c>
      <c r="E178" s="199" t="str">
        <f t="shared" si="11"/>
        <v>minor</v>
      </c>
      <c r="F178" s="199" t="s">
        <v>7</v>
      </c>
      <c r="G178" s="199" t="s">
        <v>43</v>
      </c>
      <c r="H178" s="200">
        <v>1108</v>
      </c>
      <c r="I178" s="200">
        <v>585.5652</v>
      </c>
      <c r="J178" s="201">
        <f t="shared" si="12"/>
        <v>52.848844765342967</v>
      </c>
      <c r="K178" s="377"/>
      <c r="L178" s="379"/>
      <c r="M178" s="397"/>
      <c r="N178" s="399"/>
      <c r="P178"/>
    </row>
    <row r="179" spans="1:16" x14ac:dyDescent="0.25">
      <c r="A179">
        <v>193</v>
      </c>
      <c r="B179" s="158" t="s">
        <v>254</v>
      </c>
      <c r="C179" s="158" t="str">
        <f t="shared" si="10"/>
        <v/>
      </c>
      <c r="D179" s="158" t="str">
        <f t="shared" si="13"/>
        <v/>
      </c>
      <c r="E179" s="158" t="str">
        <f t="shared" si="11"/>
        <v>minor</v>
      </c>
      <c r="F179" s="158" t="s">
        <v>7</v>
      </c>
      <c r="G179" s="158" t="s">
        <v>39</v>
      </c>
      <c r="H179" s="166">
        <v>634</v>
      </c>
      <c r="I179" s="166">
        <v>272.01420000000002</v>
      </c>
      <c r="J179" s="159">
        <f t="shared" si="12"/>
        <v>42.904447949526819</v>
      </c>
      <c r="K179" s="219" t="s">
        <v>254</v>
      </c>
      <c r="L179" s="234">
        <v>435</v>
      </c>
      <c r="M179" s="219" t="s">
        <v>254</v>
      </c>
      <c r="N179" s="234">
        <v>155</v>
      </c>
      <c r="P179"/>
    </row>
    <row r="180" spans="1:16" x14ac:dyDescent="0.25">
      <c r="A180">
        <v>194</v>
      </c>
      <c r="B180" s="158" t="s">
        <v>255</v>
      </c>
      <c r="C180" s="158" t="str">
        <f t="shared" si="10"/>
        <v/>
      </c>
      <c r="D180" s="158" t="str">
        <f t="shared" si="13"/>
        <v/>
      </c>
      <c r="E180" s="158" t="str">
        <f t="shared" si="11"/>
        <v>minor</v>
      </c>
      <c r="F180" s="158" t="s">
        <v>7</v>
      </c>
      <c r="G180" s="158" t="s">
        <v>39</v>
      </c>
      <c r="H180" s="166">
        <v>262</v>
      </c>
      <c r="I180" s="166">
        <v>130.17509999999999</v>
      </c>
      <c r="J180" s="159">
        <f t="shared" si="12"/>
        <v>49.685152671755716</v>
      </c>
      <c r="K180" s="219" t="s">
        <v>255</v>
      </c>
      <c r="L180" s="234">
        <v>552</v>
      </c>
      <c r="M180" s="219" t="s">
        <v>255</v>
      </c>
      <c r="N180" s="234">
        <v>137</v>
      </c>
      <c r="P180"/>
    </row>
    <row r="181" spans="1:16" x14ac:dyDescent="0.25">
      <c r="A181">
        <v>195</v>
      </c>
      <c r="B181" s="158" t="s">
        <v>286</v>
      </c>
      <c r="C181" s="158" t="str">
        <f t="shared" si="10"/>
        <v/>
      </c>
      <c r="D181" s="158" t="str">
        <f t="shared" si="13"/>
        <v/>
      </c>
      <c r="E181" s="158" t="str">
        <f t="shared" si="11"/>
        <v>minor</v>
      </c>
      <c r="F181" s="158" t="s">
        <v>7</v>
      </c>
      <c r="G181" s="158" t="s">
        <v>39</v>
      </c>
      <c r="H181" s="166">
        <v>1267</v>
      </c>
      <c r="I181" s="166">
        <v>489.99329999999998</v>
      </c>
      <c r="J181" s="159">
        <f t="shared" si="12"/>
        <v>38.6735043409629</v>
      </c>
      <c r="K181" s="219" t="s">
        <v>286</v>
      </c>
      <c r="L181" s="234">
        <v>1097</v>
      </c>
      <c r="M181" s="219" t="s">
        <v>286</v>
      </c>
      <c r="N181" s="234">
        <v>178</v>
      </c>
      <c r="P181"/>
    </row>
    <row r="182" spans="1:16" x14ac:dyDescent="0.25">
      <c r="A182">
        <v>196</v>
      </c>
      <c r="B182" s="158" t="s">
        <v>256</v>
      </c>
      <c r="C182" s="158" t="str">
        <f t="shared" si="10"/>
        <v/>
      </c>
      <c r="D182" s="158" t="str">
        <f t="shared" si="13"/>
        <v/>
      </c>
      <c r="E182" s="158" t="str">
        <f t="shared" si="11"/>
        <v>minor</v>
      </c>
      <c r="F182" s="158" t="s">
        <v>7</v>
      </c>
      <c r="G182" s="158" t="s">
        <v>39</v>
      </c>
      <c r="H182" s="166">
        <v>228</v>
      </c>
      <c r="I182" s="166">
        <v>122.1237</v>
      </c>
      <c r="J182" s="159">
        <f t="shared" si="12"/>
        <v>53.563026315789479</v>
      </c>
      <c r="K182" s="219" t="s">
        <v>256</v>
      </c>
      <c r="L182" s="234">
        <v>275</v>
      </c>
      <c r="M182" s="219" t="s">
        <v>256</v>
      </c>
      <c r="N182" s="234">
        <v>59</v>
      </c>
      <c r="P182"/>
    </row>
    <row r="183" spans="1:16" ht="15.75" thickBot="1" x14ac:dyDescent="0.3">
      <c r="A183">
        <v>197</v>
      </c>
      <c r="B183" s="158" t="s">
        <v>257</v>
      </c>
      <c r="C183" s="158" t="str">
        <f t="shared" si="10"/>
        <v/>
      </c>
      <c r="D183" s="158" t="str">
        <f t="shared" si="13"/>
        <v/>
      </c>
      <c r="E183" s="158" t="str">
        <f t="shared" si="11"/>
        <v>minor</v>
      </c>
      <c r="F183" s="158" t="s">
        <v>7</v>
      </c>
      <c r="G183" s="158" t="s">
        <v>39</v>
      </c>
      <c r="H183" s="166">
        <v>736</v>
      </c>
      <c r="I183" s="166">
        <v>432.0702</v>
      </c>
      <c r="J183" s="159">
        <f t="shared" si="12"/>
        <v>58.705190217391298</v>
      </c>
      <c r="K183" s="219" t="s">
        <v>257</v>
      </c>
      <c r="L183" s="234">
        <v>807</v>
      </c>
      <c r="M183" s="219" t="s">
        <v>257</v>
      </c>
      <c r="N183" s="234">
        <v>92</v>
      </c>
      <c r="P183"/>
    </row>
    <row r="184" spans="1:16" x14ac:dyDescent="0.25">
      <c r="A184">
        <v>120</v>
      </c>
      <c r="B184" s="194" t="s">
        <v>44</v>
      </c>
      <c r="C184" s="195" t="str">
        <f t="shared" si="10"/>
        <v/>
      </c>
      <c r="D184" s="195" t="str">
        <f t="shared" si="13"/>
        <v/>
      </c>
      <c r="E184" s="195" t="str">
        <f t="shared" si="11"/>
        <v>minor</v>
      </c>
      <c r="F184" s="195" t="s">
        <v>7</v>
      </c>
      <c r="G184" s="195" t="s">
        <v>39</v>
      </c>
      <c r="H184" s="196">
        <v>284</v>
      </c>
      <c r="I184" s="260">
        <v>210</v>
      </c>
      <c r="J184" s="197">
        <f t="shared" si="12"/>
        <v>73.943661971830991</v>
      </c>
      <c r="K184" s="376" t="s">
        <v>379</v>
      </c>
      <c r="L184" s="378">
        <f>1031+208</f>
        <v>1239</v>
      </c>
      <c r="M184" s="236" t="s">
        <v>379</v>
      </c>
      <c r="N184" s="237">
        <v>576</v>
      </c>
      <c r="P184"/>
    </row>
    <row r="185" spans="1:16" ht="15.75" thickBot="1" x14ac:dyDescent="0.3">
      <c r="A185">
        <v>198</v>
      </c>
      <c r="B185" s="198" t="s">
        <v>258</v>
      </c>
      <c r="C185" s="199" t="str">
        <f t="shared" si="10"/>
        <v/>
      </c>
      <c r="D185" s="199" t="str">
        <f t="shared" si="13"/>
        <v/>
      </c>
      <c r="E185" s="199" t="str">
        <f t="shared" si="11"/>
        <v>minor</v>
      </c>
      <c r="F185" s="199" t="s">
        <v>7</v>
      </c>
      <c r="G185" s="199" t="s">
        <v>39</v>
      </c>
      <c r="H185" s="200">
        <v>650</v>
      </c>
      <c r="I185" s="200">
        <v>302.25150000000002</v>
      </c>
      <c r="J185" s="201">
        <f t="shared" si="12"/>
        <v>46.500230769230768</v>
      </c>
      <c r="K185" s="377"/>
      <c r="L185" s="379"/>
      <c r="M185" s="222" t="s">
        <v>258</v>
      </c>
      <c r="N185" s="239">
        <v>41</v>
      </c>
      <c r="P185"/>
    </row>
    <row r="186" spans="1:16" x14ac:dyDescent="0.25">
      <c r="A186">
        <v>199</v>
      </c>
      <c r="B186" s="158" t="s">
        <v>259</v>
      </c>
      <c r="C186" s="158" t="str">
        <f t="shared" si="10"/>
        <v/>
      </c>
      <c r="D186" s="158" t="str">
        <f t="shared" si="13"/>
        <v/>
      </c>
      <c r="E186" s="158" t="str">
        <f t="shared" si="11"/>
        <v>minor</v>
      </c>
      <c r="F186" s="158" t="s">
        <v>7</v>
      </c>
      <c r="G186" s="158" t="s">
        <v>39</v>
      </c>
      <c r="H186" s="166">
        <v>845</v>
      </c>
      <c r="I186" s="166">
        <v>268.26389999999998</v>
      </c>
      <c r="J186" s="159">
        <f t="shared" si="12"/>
        <v>31.747207100591716</v>
      </c>
      <c r="K186" s="219" t="s">
        <v>259</v>
      </c>
      <c r="L186" s="234">
        <v>500</v>
      </c>
      <c r="M186" s="234" t="s">
        <v>259</v>
      </c>
      <c r="N186" s="234">
        <v>74</v>
      </c>
    </row>
    <row r="187" spans="1:16" x14ac:dyDescent="0.25">
      <c r="A187">
        <v>141</v>
      </c>
      <c r="B187" s="158" t="s">
        <v>380</v>
      </c>
      <c r="C187" s="158"/>
      <c r="D187" s="158"/>
      <c r="E187" s="158" t="str">
        <f t="shared" si="11"/>
        <v>minor</v>
      </c>
      <c r="F187" s="158" t="s">
        <v>7</v>
      </c>
      <c r="G187" s="158" t="s">
        <v>39</v>
      </c>
      <c r="H187" s="158">
        <v>158</v>
      </c>
      <c r="I187" s="158">
        <v>65</v>
      </c>
      <c r="J187" s="159">
        <f t="shared" si="12"/>
        <v>41.139240506329116</v>
      </c>
      <c r="K187" s="219" t="s">
        <v>380</v>
      </c>
      <c r="L187" s="234">
        <v>232</v>
      </c>
      <c r="M187" s="219" t="s">
        <v>380</v>
      </c>
      <c r="N187" s="234">
        <v>26</v>
      </c>
      <c r="P187"/>
    </row>
    <row r="188" spans="1:16" ht="15.75" thickBot="1" x14ac:dyDescent="0.3">
      <c r="A188">
        <v>200</v>
      </c>
      <c r="B188" s="158" t="s">
        <v>260</v>
      </c>
      <c r="C188" s="158" t="str">
        <f>IF(I188&gt;10000,"mega","")</f>
        <v/>
      </c>
      <c r="D188" s="158" t="str">
        <f>IF(I188&lt;10000,IF(I188&gt;1000,"medium-sized",""))</f>
        <v/>
      </c>
      <c r="E188" s="158" t="str">
        <f t="shared" si="11"/>
        <v>minor</v>
      </c>
      <c r="F188" s="158" t="s">
        <v>7</v>
      </c>
      <c r="G188" s="158" t="s">
        <v>39</v>
      </c>
      <c r="H188" s="166">
        <v>95</v>
      </c>
      <c r="I188" s="166">
        <v>34.141500000000001</v>
      </c>
      <c r="J188" s="159">
        <f t="shared" si="12"/>
        <v>35.938421052631583</v>
      </c>
      <c r="K188" s="219" t="s">
        <v>260</v>
      </c>
      <c r="L188" s="234">
        <v>24</v>
      </c>
      <c r="M188" s="219" t="s">
        <v>260</v>
      </c>
      <c r="N188" s="234">
        <v>5</v>
      </c>
      <c r="P188"/>
    </row>
    <row r="189" spans="1:16" x14ac:dyDescent="0.25">
      <c r="A189">
        <v>201</v>
      </c>
      <c r="B189" s="194" t="s">
        <v>261</v>
      </c>
      <c r="C189" s="195" t="str">
        <f>IF(I189&gt;10000,"mega","")</f>
        <v/>
      </c>
      <c r="D189" s="195" t="str">
        <f>IF(I189&lt;10000,IF(I189&gt;1000,"medium-sized",""))</f>
        <v/>
      </c>
      <c r="E189" s="195" t="str">
        <f t="shared" si="11"/>
        <v>minor</v>
      </c>
      <c r="F189" s="195" t="s">
        <v>7</v>
      </c>
      <c r="G189" s="195" t="s">
        <v>39</v>
      </c>
      <c r="H189" s="196">
        <v>180</v>
      </c>
      <c r="I189" s="196">
        <v>50.5764</v>
      </c>
      <c r="J189" s="197">
        <f t="shared" si="12"/>
        <v>28.098000000000003</v>
      </c>
      <c r="K189" s="376" t="s">
        <v>381</v>
      </c>
      <c r="L189" s="378">
        <v>709</v>
      </c>
      <c r="M189" s="376" t="s">
        <v>381</v>
      </c>
      <c r="N189" s="398">
        <v>189</v>
      </c>
      <c r="P189"/>
    </row>
    <row r="190" spans="1:16" ht="15.75" thickBot="1" x14ac:dyDescent="0.3">
      <c r="A190">
        <v>202</v>
      </c>
      <c r="B190" s="190" t="s">
        <v>262</v>
      </c>
      <c r="C190" s="158" t="str">
        <f>IF(I190&gt;10000,"mega","")</f>
        <v/>
      </c>
      <c r="D190" s="158" t="str">
        <f>IF(I190&lt;10000,IF(I190&gt;1000,"medium-sized",""))</f>
        <v/>
      </c>
      <c r="E190" s="158" t="str">
        <f t="shared" si="11"/>
        <v>minor</v>
      </c>
      <c r="F190" s="158" t="s">
        <v>7</v>
      </c>
      <c r="G190" s="158" t="s">
        <v>39</v>
      </c>
      <c r="H190" s="166">
        <v>522</v>
      </c>
      <c r="I190" s="166">
        <v>166.22819999999999</v>
      </c>
      <c r="J190" s="159">
        <f t="shared" si="12"/>
        <v>31.844482758620689</v>
      </c>
      <c r="K190" s="386"/>
      <c r="L190" s="387"/>
      <c r="M190" s="386"/>
      <c r="N190" s="394"/>
      <c r="P190"/>
    </row>
    <row r="191" spans="1:16" x14ac:dyDescent="0.25">
      <c r="A191" s="419">
        <v>97</v>
      </c>
      <c r="B191" s="426" t="s">
        <v>38</v>
      </c>
      <c r="C191" s="428" t="str">
        <f>IF(I191&gt;10000,"mega","")</f>
        <v/>
      </c>
      <c r="D191" s="428" t="str">
        <f>IF(I191&lt;10000,IF(I191&gt;1000,"medium-sized",""))</f>
        <v>medium-sized</v>
      </c>
      <c r="E191" s="428" t="str">
        <f t="shared" si="11"/>
        <v/>
      </c>
      <c r="F191" s="428" t="s">
        <v>7</v>
      </c>
      <c r="G191" s="428" t="s">
        <v>39</v>
      </c>
      <c r="H191" s="430">
        <v>17198</v>
      </c>
      <c r="I191" s="430">
        <v>7794</v>
      </c>
      <c r="J191" s="432">
        <f t="shared" si="12"/>
        <v>45.31922316548436</v>
      </c>
      <c r="K191" s="376" t="s">
        <v>382</v>
      </c>
      <c r="L191" s="378">
        <v>18089</v>
      </c>
      <c r="M191" s="236" t="s">
        <v>382</v>
      </c>
      <c r="N191" s="237">
        <f>275+368</f>
        <v>643</v>
      </c>
      <c r="P191"/>
    </row>
    <row r="192" spans="1:16" ht="15.75" thickBot="1" x14ac:dyDescent="0.3">
      <c r="A192" s="419"/>
      <c r="B192" s="427"/>
      <c r="C192" s="429"/>
      <c r="D192" s="429"/>
      <c r="E192" s="429"/>
      <c r="F192" s="429"/>
      <c r="G192" s="429"/>
      <c r="H192" s="431"/>
      <c r="I192" s="431"/>
      <c r="J192" s="433"/>
      <c r="K192" s="377"/>
      <c r="L192" s="379"/>
      <c r="M192" s="238" t="s">
        <v>383</v>
      </c>
      <c r="N192" s="239">
        <v>5028</v>
      </c>
    </row>
    <row r="193" spans="1:16" x14ac:dyDescent="0.25">
      <c r="A193">
        <v>203</v>
      </c>
      <c r="B193" s="158" t="s">
        <v>263</v>
      </c>
      <c r="C193" s="158" t="str">
        <f t="shared" ref="C193:C236" si="14">IF(I193&gt;10000,"mega","")</f>
        <v/>
      </c>
      <c r="D193" s="158" t="str">
        <f t="shared" ref="D193:D234" si="15">IF(I193&lt;10000,IF(I193&gt;1000,"medium-sized",""))</f>
        <v/>
      </c>
      <c r="E193" s="158" t="str">
        <f t="shared" ref="E193:E236" si="16">IF(I193&lt;1000,"minor","")</f>
        <v>minor</v>
      </c>
      <c r="F193" s="158" t="s">
        <v>7</v>
      </c>
      <c r="G193" s="158" t="s">
        <v>39</v>
      </c>
      <c r="H193" s="166">
        <v>313</v>
      </c>
      <c r="I193" s="166">
        <v>56.934899999999999</v>
      </c>
      <c r="J193" s="159">
        <f t="shared" ref="J193:J236" si="17">I193*100/H193</f>
        <v>18.190063897763579</v>
      </c>
      <c r="K193" s="223" t="s">
        <v>263</v>
      </c>
      <c r="L193" s="244">
        <v>124</v>
      </c>
      <c r="M193" s="223" t="s">
        <v>263</v>
      </c>
      <c r="N193" s="234">
        <v>61</v>
      </c>
      <c r="P193"/>
    </row>
    <row r="194" spans="1:16" x14ac:dyDescent="0.25">
      <c r="A194">
        <v>204</v>
      </c>
      <c r="B194" s="13" t="s">
        <v>264</v>
      </c>
      <c r="C194" s="13" t="str">
        <f t="shared" si="14"/>
        <v/>
      </c>
      <c r="D194" s="13" t="str">
        <f t="shared" si="15"/>
        <v>medium-sized</v>
      </c>
      <c r="E194" s="13" t="str">
        <f t="shared" si="16"/>
        <v/>
      </c>
      <c r="F194" s="13" t="s">
        <v>7</v>
      </c>
      <c r="G194" s="13" t="s">
        <v>265</v>
      </c>
      <c r="H194" s="167">
        <v>2672</v>
      </c>
      <c r="I194" s="167">
        <v>1371.6621</v>
      </c>
      <c r="J194" s="15">
        <f t="shared" si="17"/>
        <v>51.334659431137723</v>
      </c>
      <c r="K194" s="223" t="s">
        <v>264</v>
      </c>
      <c r="L194" s="244">
        <v>1578</v>
      </c>
      <c r="M194" s="223" t="s">
        <v>264</v>
      </c>
      <c r="N194" s="234">
        <f>72+22+59+332</f>
        <v>485</v>
      </c>
      <c r="P194"/>
    </row>
    <row r="195" spans="1:16" x14ac:dyDescent="0.25">
      <c r="A195">
        <v>174</v>
      </c>
      <c r="B195" s="158" t="s">
        <v>228</v>
      </c>
      <c r="C195" s="158" t="str">
        <f t="shared" si="14"/>
        <v/>
      </c>
      <c r="D195" s="158" t="str">
        <f t="shared" si="15"/>
        <v/>
      </c>
      <c r="E195" s="158" t="str">
        <f t="shared" si="16"/>
        <v>minor</v>
      </c>
      <c r="F195" s="158" t="s">
        <v>7</v>
      </c>
      <c r="G195" s="158" t="s">
        <v>230</v>
      </c>
      <c r="H195" s="166">
        <v>481</v>
      </c>
      <c r="I195" s="166">
        <v>305.60000000000002</v>
      </c>
      <c r="J195" s="159">
        <f t="shared" si="17"/>
        <v>63.53430353430354</v>
      </c>
      <c r="K195" s="223" t="s">
        <v>228</v>
      </c>
      <c r="L195" s="244">
        <v>331</v>
      </c>
      <c r="M195" s="243" t="s">
        <v>228</v>
      </c>
      <c r="N195" s="234">
        <v>128</v>
      </c>
      <c r="P195"/>
    </row>
    <row r="196" spans="1:16" x14ac:dyDescent="0.25">
      <c r="A196">
        <v>173</v>
      </c>
      <c r="B196" s="158" t="s">
        <v>227</v>
      </c>
      <c r="C196" s="158" t="str">
        <f t="shared" si="14"/>
        <v/>
      </c>
      <c r="D196" s="158" t="str">
        <f t="shared" si="15"/>
        <v/>
      </c>
      <c r="E196" s="158" t="str">
        <f t="shared" si="16"/>
        <v>minor</v>
      </c>
      <c r="F196" s="158" t="s">
        <v>7</v>
      </c>
      <c r="G196" s="158" t="s">
        <v>230</v>
      </c>
      <c r="H196" s="166">
        <v>744</v>
      </c>
      <c r="I196" s="166">
        <v>466.7</v>
      </c>
      <c r="J196" s="159">
        <f t="shared" si="17"/>
        <v>62.728494623655912</v>
      </c>
      <c r="K196" s="223" t="s">
        <v>227</v>
      </c>
      <c r="L196" s="244">
        <v>200</v>
      </c>
      <c r="M196" s="243" t="s">
        <v>227</v>
      </c>
      <c r="N196" s="234">
        <v>67</v>
      </c>
      <c r="P196"/>
    </row>
    <row r="197" spans="1:16" x14ac:dyDescent="0.25">
      <c r="A197">
        <v>166</v>
      </c>
      <c r="B197" s="158" t="s">
        <v>384</v>
      </c>
      <c r="C197" s="158" t="str">
        <f t="shared" si="14"/>
        <v/>
      </c>
      <c r="D197" s="158" t="str">
        <f t="shared" si="15"/>
        <v/>
      </c>
      <c r="E197" s="158" t="str">
        <f t="shared" si="16"/>
        <v>minor</v>
      </c>
      <c r="F197" s="158" t="s">
        <v>7</v>
      </c>
      <c r="G197" s="158" t="s">
        <v>230</v>
      </c>
      <c r="H197" s="166">
        <v>581</v>
      </c>
      <c r="I197" s="166">
        <v>297.7</v>
      </c>
      <c r="J197" s="159">
        <f t="shared" si="17"/>
        <v>51.239242685025815</v>
      </c>
      <c r="K197" s="223" t="s">
        <v>384</v>
      </c>
      <c r="L197" s="244">
        <v>432</v>
      </c>
      <c r="M197" s="243" t="s">
        <v>384</v>
      </c>
      <c r="N197" s="234">
        <v>56</v>
      </c>
      <c r="P197"/>
    </row>
    <row r="198" spans="1:16" x14ac:dyDescent="0.25">
      <c r="A198">
        <v>171</v>
      </c>
      <c r="B198" s="158" t="s">
        <v>226</v>
      </c>
      <c r="C198" s="158" t="str">
        <f t="shared" si="14"/>
        <v/>
      </c>
      <c r="D198" s="158" t="str">
        <f t="shared" si="15"/>
        <v/>
      </c>
      <c r="E198" s="158" t="str">
        <f t="shared" si="16"/>
        <v>minor</v>
      </c>
      <c r="F198" s="158" t="s">
        <v>7</v>
      </c>
      <c r="G198" s="158" t="s">
        <v>230</v>
      </c>
      <c r="H198" s="166">
        <v>89</v>
      </c>
      <c r="I198" s="166">
        <v>35.1</v>
      </c>
      <c r="J198" s="159">
        <f t="shared" si="17"/>
        <v>39.438202247191015</v>
      </c>
      <c r="K198" s="223" t="s">
        <v>226</v>
      </c>
      <c r="L198" s="244">
        <v>150</v>
      </c>
      <c r="M198" s="223" t="s">
        <v>226</v>
      </c>
      <c r="N198" s="234">
        <v>60</v>
      </c>
      <c r="P198"/>
    </row>
    <row r="199" spans="1:16" x14ac:dyDescent="0.25">
      <c r="A199">
        <v>170</v>
      </c>
      <c r="B199" s="158" t="s">
        <v>225</v>
      </c>
      <c r="C199" s="158" t="str">
        <f t="shared" si="14"/>
        <v/>
      </c>
      <c r="D199" s="158" t="str">
        <f t="shared" si="15"/>
        <v/>
      </c>
      <c r="E199" s="158" t="str">
        <f t="shared" si="16"/>
        <v>minor</v>
      </c>
      <c r="F199" s="158" t="s">
        <v>7</v>
      </c>
      <c r="G199" s="158" t="s">
        <v>230</v>
      </c>
      <c r="H199" s="166">
        <v>80</v>
      </c>
      <c r="I199" s="166">
        <v>39.4</v>
      </c>
      <c r="J199" s="159">
        <f t="shared" si="17"/>
        <v>49.25</v>
      </c>
      <c r="K199" s="223" t="s">
        <v>225</v>
      </c>
      <c r="L199" s="244">
        <v>79</v>
      </c>
      <c r="M199" s="243" t="s">
        <v>225</v>
      </c>
      <c r="N199" s="234">
        <v>34</v>
      </c>
      <c r="P199"/>
    </row>
    <row r="200" spans="1:16" x14ac:dyDescent="0.25">
      <c r="A200">
        <v>169</v>
      </c>
      <c r="B200" s="158" t="s">
        <v>224</v>
      </c>
      <c r="C200" s="158" t="str">
        <f t="shared" si="14"/>
        <v/>
      </c>
      <c r="D200" s="158" t="str">
        <f t="shared" si="15"/>
        <v/>
      </c>
      <c r="E200" s="158" t="str">
        <f t="shared" si="16"/>
        <v>minor</v>
      </c>
      <c r="F200" s="158" t="s">
        <v>7</v>
      </c>
      <c r="G200" s="158" t="s">
        <v>230</v>
      </c>
      <c r="H200" s="166">
        <v>131</v>
      </c>
      <c r="I200" s="166">
        <v>30.4</v>
      </c>
      <c r="J200" s="159">
        <f t="shared" si="17"/>
        <v>23.206106870229007</v>
      </c>
      <c r="K200" s="223" t="s">
        <v>224</v>
      </c>
      <c r="L200" s="244">
        <v>59</v>
      </c>
      <c r="M200" s="243" t="s">
        <v>224</v>
      </c>
      <c r="N200" s="234">
        <v>25</v>
      </c>
      <c r="P200"/>
    </row>
    <row r="201" spans="1:16" x14ac:dyDescent="0.25">
      <c r="A201">
        <v>168</v>
      </c>
      <c r="B201" s="158" t="s">
        <v>223</v>
      </c>
      <c r="C201" s="158" t="str">
        <f t="shared" si="14"/>
        <v/>
      </c>
      <c r="D201" s="158" t="str">
        <f t="shared" si="15"/>
        <v/>
      </c>
      <c r="E201" s="158" t="str">
        <f t="shared" si="16"/>
        <v>minor</v>
      </c>
      <c r="F201" s="158" t="s">
        <v>7</v>
      </c>
      <c r="G201" s="158" t="s">
        <v>230</v>
      </c>
      <c r="H201" s="166">
        <v>33</v>
      </c>
      <c r="I201" s="166">
        <v>19.2</v>
      </c>
      <c r="J201" s="159">
        <f t="shared" si="17"/>
        <v>58.18181818181818</v>
      </c>
      <c r="K201" s="223" t="s">
        <v>223</v>
      </c>
      <c r="L201" s="244">
        <v>101</v>
      </c>
      <c r="M201" s="243" t="s">
        <v>223</v>
      </c>
      <c r="N201" s="234">
        <v>17</v>
      </c>
      <c r="P201"/>
    </row>
    <row r="202" spans="1:16" ht="15.75" thickBot="1" x14ac:dyDescent="0.3">
      <c r="A202">
        <v>167</v>
      </c>
      <c r="B202" s="158" t="s">
        <v>222</v>
      </c>
      <c r="C202" s="158" t="str">
        <f t="shared" si="14"/>
        <v/>
      </c>
      <c r="D202" s="158" t="str">
        <f t="shared" si="15"/>
        <v/>
      </c>
      <c r="E202" s="158" t="str">
        <f t="shared" si="16"/>
        <v>minor</v>
      </c>
      <c r="F202" s="158" t="s">
        <v>7</v>
      </c>
      <c r="G202" s="158" t="s">
        <v>230</v>
      </c>
      <c r="H202" s="166">
        <v>203</v>
      </c>
      <c r="I202" s="166">
        <v>116.3</v>
      </c>
      <c r="J202" s="159">
        <f t="shared" si="17"/>
        <v>57.290640394088669</v>
      </c>
      <c r="K202" s="223" t="s">
        <v>222</v>
      </c>
      <c r="L202" s="244">
        <v>161</v>
      </c>
      <c r="M202" s="243" t="s">
        <v>222</v>
      </c>
      <c r="N202" s="234">
        <v>77</v>
      </c>
      <c r="P202"/>
    </row>
    <row r="203" spans="1:16" x14ac:dyDescent="0.25">
      <c r="A203">
        <v>164</v>
      </c>
      <c r="B203" s="194" t="s">
        <v>219</v>
      </c>
      <c r="C203" s="195" t="str">
        <f t="shared" si="14"/>
        <v/>
      </c>
      <c r="D203" s="195" t="str">
        <f t="shared" si="15"/>
        <v/>
      </c>
      <c r="E203" s="195" t="str">
        <f t="shared" si="16"/>
        <v>minor</v>
      </c>
      <c r="F203" s="195" t="s">
        <v>7</v>
      </c>
      <c r="G203" s="195" t="s">
        <v>230</v>
      </c>
      <c r="H203" s="196">
        <v>1853</v>
      </c>
      <c r="I203" s="196">
        <v>782.2</v>
      </c>
      <c r="J203" s="197">
        <f t="shared" si="17"/>
        <v>42.212628170534266</v>
      </c>
      <c r="K203" s="376" t="s">
        <v>385</v>
      </c>
      <c r="L203" s="378">
        <v>905</v>
      </c>
      <c r="M203" s="396" t="s">
        <v>386</v>
      </c>
      <c r="N203" s="398">
        <v>104</v>
      </c>
      <c r="P203"/>
    </row>
    <row r="204" spans="1:16" x14ac:dyDescent="0.25">
      <c r="A204">
        <v>165</v>
      </c>
      <c r="B204" s="190" t="s">
        <v>220</v>
      </c>
      <c r="C204" s="158" t="str">
        <f t="shared" si="14"/>
        <v/>
      </c>
      <c r="D204" s="158" t="str">
        <f t="shared" si="15"/>
        <v/>
      </c>
      <c r="E204" s="158" t="str">
        <f t="shared" si="16"/>
        <v>minor</v>
      </c>
      <c r="F204" s="158" t="s">
        <v>7</v>
      </c>
      <c r="G204" s="158" t="s">
        <v>230</v>
      </c>
      <c r="H204" s="166">
        <v>202</v>
      </c>
      <c r="I204" s="166">
        <v>82.3</v>
      </c>
      <c r="J204" s="159">
        <f t="shared" si="17"/>
        <v>40.742574257425744</v>
      </c>
      <c r="K204" s="386"/>
      <c r="L204" s="387"/>
      <c r="M204" s="400"/>
      <c r="N204" s="394"/>
      <c r="P204"/>
    </row>
    <row r="205" spans="1:16" ht="15.75" thickBot="1" x14ac:dyDescent="0.3">
      <c r="A205">
        <v>166</v>
      </c>
      <c r="B205" s="198" t="s">
        <v>221</v>
      </c>
      <c r="C205" s="199" t="str">
        <f t="shared" si="14"/>
        <v/>
      </c>
      <c r="D205" s="199" t="str">
        <f t="shared" si="15"/>
        <v/>
      </c>
      <c r="E205" s="199" t="str">
        <f t="shared" si="16"/>
        <v>minor</v>
      </c>
      <c r="F205" s="199" t="s">
        <v>7</v>
      </c>
      <c r="G205" s="199" t="s">
        <v>230</v>
      </c>
      <c r="H205" s="200">
        <v>71</v>
      </c>
      <c r="I205" s="200">
        <v>57</v>
      </c>
      <c r="J205" s="201">
        <f t="shared" si="17"/>
        <v>80.281690140845072</v>
      </c>
      <c r="K205" s="377"/>
      <c r="L205" s="379"/>
      <c r="M205" s="242" t="s">
        <v>221</v>
      </c>
      <c r="N205" s="239">
        <v>27</v>
      </c>
      <c r="P205"/>
    </row>
    <row r="206" spans="1:16" ht="15.75" thickBot="1" x14ac:dyDescent="0.3">
      <c r="A206">
        <v>163</v>
      </c>
      <c r="B206" s="158" t="s">
        <v>218</v>
      </c>
      <c r="C206" s="158" t="str">
        <f t="shared" si="14"/>
        <v/>
      </c>
      <c r="D206" s="158" t="str">
        <f t="shared" si="15"/>
        <v/>
      </c>
      <c r="E206" s="158" t="str">
        <f t="shared" si="16"/>
        <v>minor</v>
      </c>
      <c r="F206" s="158" t="s">
        <v>7</v>
      </c>
      <c r="G206" s="158" t="s">
        <v>230</v>
      </c>
      <c r="H206" s="166">
        <v>947</v>
      </c>
      <c r="I206" s="166">
        <v>112.4</v>
      </c>
      <c r="J206" s="159">
        <f t="shared" si="17"/>
        <v>11.869060190073917</v>
      </c>
      <c r="K206" s="223"/>
      <c r="L206" s="244"/>
      <c r="M206" s="241"/>
      <c r="P206"/>
    </row>
    <row r="207" spans="1:16" x14ac:dyDescent="0.25">
      <c r="A207">
        <v>144</v>
      </c>
      <c r="B207" s="194" t="s">
        <v>217</v>
      </c>
      <c r="C207" s="195" t="str">
        <f t="shared" si="14"/>
        <v/>
      </c>
      <c r="D207" s="195" t="str">
        <f t="shared" si="15"/>
        <v/>
      </c>
      <c r="E207" s="195" t="str">
        <f t="shared" si="16"/>
        <v>minor</v>
      </c>
      <c r="F207" s="195" t="s">
        <v>7</v>
      </c>
      <c r="G207" s="195" t="s">
        <v>230</v>
      </c>
      <c r="H207" s="196">
        <v>4511</v>
      </c>
      <c r="I207" s="196">
        <v>483.5</v>
      </c>
      <c r="J207" s="197">
        <f t="shared" si="17"/>
        <v>10.718244291731324</v>
      </c>
      <c r="K207" s="376" t="s">
        <v>387</v>
      </c>
      <c r="L207" s="378">
        <v>2619</v>
      </c>
      <c r="M207" s="261" t="s">
        <v>217</v>
      </c>
      <c r="N207" s="237">
        <v>96</v>
      </c>
      <c r="P207"/>
    </row>
    <row r="208" spans="1:16" ht="15.75" thickBot="1" x14ac:dyDescent="0.3">
      <c r="A208">
        <v>161</v>
      </c>
      <c r="B208" s="198" t="s">
        <v>216</v>
      </c>
      <c r="C208" s="199" t="str">
        <f t="shared" si="14"/>
        <v/>
      </c>
      <c r="D208" s="199" t="str">
        <f t="shared" si="15"/>
        <v/>
      </c>
      <c r="E208" s="199" t="str">
        <f t="shared" si="16"/>
        <v>minor</v>
      </c>
      <c r="F208" s="199" t="s">
        <v>7</v>
      </c>
      <c r="G208" s="199" t="s">
        <v>229</v>
      </c>
      <c r="H208" s="200">
        <v>1162</v>
      </c>
      <c r="I208" s="200">
        <v>494.9</v>
      </c>
      <c r="J208" s="201">
        <f t="shared" si="17"/>
        <v>42.590361445783131</v>
      </c>
      <c r="K208" s="377"/>
      <c r="L208" s="379"/>
      <c r="M208" s="242" t="s">
        <v>216</v>
      </c>
      <c r="N208" s="239">
        <v>188</v>
      </c>
      <c r="P208"/>
    </row>
    <row r="209" spans="1:16" x14ac:dyDescent="0.25">
      <c r="A209">
        <v>160</v>
      </c>
      <c r="B209" s="158" t="s">
        <v>215</v>
      </c>
      <c r="C209" s="158" t="str">
        <f t="shared" si="14"/>
        <v/>
      </c>
      <c r="D209" s="158" t="str">
        <f t="shared" si="15"/>
        <v/>
      </c>
      <c r="E209" s="158" t="str">
        <f t="shared" si="16"/>
        <v>minor</v>
      </c>
      <c r="F209" s="158" t="s">
        <v>7</v>
      </c>
      <c r="G209" s="158" t="s">
        <v>229</v>
      </c>
      <c r="H209" s="166">
        <v>55</v>
      </c>
      <c r="I209" s="166">
        <v>32.200000000000003</v>
      </c>
      <c r="J209" s="159">
        <f t="shared" si="17"/>
        <v>58.545454545454554</v>
      </c>
      <c r="K209" s="223"/>
      <c r="L209" s="244"/>
      <c r="M209" s="241"/>
      <c r="P209"/>
    </row>
    <row r="210" spans="1:16" x14ac:dyDescent="0.25">
      <c r="A210">
        <v>147</v>
      </c>
      <c r="B210" s="160" t="s">
        <v>203</v>
      </c>
      <c r="C210" s="158" t="str">
        <f t="shared" si="14"/>
        <v/>
      </c>
      <c r="D210" s="158" t="str">
        <f t="shared" si="15"/>
        <v/>
      </c>
      <c r="E210" s="158" t="str">
        <f t="shared" si="16"/>
        <v>minor</v>
      </c>
      <c r="F210" s="158" t="s">
        <v>7</v>
      </c>
      <c r="G210" s="158" t="s">
        <v>170</v>
      </c>
      <c r="H210" s="166">
        <v>203</v>
      </c>
      <c r="I210" s="166">
        <v>97.9</v>
      </c>
      <c r="J210" s="159">
        <f t="shared" si="17"/>
        <v>48.226600985221673</v>
      </c>
      <c r="K210" s="223" t="s">
        <v>203</v>
      </c>
      <c r="L210" s="244">
        <v>458</v>
      </c>
      <c r="M210" s="243" t="s">
        <v>203</v>
      </c>
      <c r="N210" s="234">
        <v>64</v>
      </c>
      <c r="P210"/>
    </row>
    <row r="211" spans="1:16" ht="15.75" thickBot="1" x14ac:dyDescent="0.3">
      <c r="A211">
        <v>146</v>
      </c>
      <c r="B211" s="160" t="s">
        <v>202</v>
      </c>
      <c r="C211" s="158" t="str">
        <f t="shared" si="14"/>
        <v/>
      </c>
      <c r="D211" s="158" t="str">
        <f t="shared" si="15"/>
        <v/>
      </c>
      <c r="E211" s="158" t="str">
        <f t="shared" si="16"/>
        <v>minor</v>
      </c>
      <c r="F211" s="158" t="s">
        <v>7</v>
      </c>
      <c r="G211" s="158" t="s">
        <v>170</v>
      </c>
      <c r="H211" s="166">
        <v>942</v>
      </c>
      <c r="I211" s="166">
        <v>133.6</v>
      </c>
      <c r="J211" s="159">
        <f t="shared" si="17"/>
        <v>14.182590233545648</v>
      </c>
      <c r="K211" s="223" t="s">
        <v>202</v>
      </c>
      <c r="L211" s="244">
        <v>152</v>
      </c>
      <c r="M211" s="243" t="s">
        <v>202</v>
      </c>
      <c r="N211" s="234">
        <v>43</v>
      </c>
      <c r="P211"/>
    </row>
    <row r="212" spans="1:16" x14ac:dyDescent="0.25">
      <c r="A212">
        <v>148</v>
      </c>
      <c r="B212" s="209" t="s">
        <v>204</v>
      </c>
      <c r="C212" s="195" t="str">
        <f t="shared" si="14"/>
        <v/>
      </c>
      <c r="D212" s="195" t="str">
        <f t="shared" si="15"/>
        <v/>
      </c>
      <c r="E212" s="195" t="str">
        <f t="shared" si="16"/>
        <v>minor</v>
      </c>
      <c r="F212" s="195" t="s">
        <v>7</v>
      </c>
      <c r="G212" s="195" t="s">
        <v>170</v>
      </c>
      <c r="H212" s="196">
        <v>80</v>
      </c>
      <c r="I212" s="196">
        <v>21</v>
      </c>
      <c r="J212" s="197">
        <f t="shared" si="17"/>
        <v>26.25</v>
      </c>
      <c r="K212" s="376" t="s">
        <v>388</v>
      </c>
      <c r="L212" s="378">
        <v>451</v>
      </c>
      <c r="M212" s="396" t="s">
        <v>388</v>
      </c>
      <c r="N212" s="398">
        <v>97</v>
      </c>
      <c r="P212"/>
    </row>
    <row r="213" spans="1:16" ht="15.75" thickBot="1" x14ac:dyDescent="0.3">
      <c r="A213">
        <v>149</v>
      </c>
      <c r="B213" s="210" t="s">
        <v>205</v>
      </c>
      <c r="C213" s="199" t="str">
        <f t="shared" si="14"/>
        <v/>
      </c>
      <c r="D213" s="199" t="str">
        <f t="shared" si="15"/>
        <v/>
      </c>
      <c r="E213" s="199" t="str">
        <f t="shared" si="16"/>
        <v>minor</v>
      </c>
      <c r="F213" s="199" t="s">
        <v>7</v>
      </c>
      <c r="G213" s="199" t="s">
        <v>170</v>
      </c>
      <c r="H213" s="200">
        <v>17</v>
      </c>
      <c r="I213" s="200">
        <v>8</v>
      </c>
      <c r="J213" s="201">
        <f t="shared" si="17"/>
        <v>47.058823529411768</v>
      </c>
      <c r="K213" s="377"/>
      <c r="L213" s="379"/>
      <c r="M213" s="397"/>
      <c r="N213" s="399"/>
      <c r="P213"/>
    </row>
    <row r="214" spans="1:16" x14ac:dyDescent="0.25">
      <c r="A214">
        <v>150</v>
      </c>
      <c r="B214" s="160" t="s">
        <v>206</v>
      </c>
      <c r="C214" s="158" t="str">
        <f t="shared" si="14"/>
        <v/>
      </c>
      <c r="D214" s="158" t="str">
        <f t="shared" si="15"/>
        <v/>
      </c>
      <c r="E214" s="158" t="str">
        <f t="shared" si="16"/>
        <v>minor</v>
      </c>
      <c r="F214" s="158" t="s">
        <v>7</v>
      </c>
      <c r="G214" s="158" t="s">
        <v>170</v>
      </c>
      <c r="H214" s="166">
        <v>145</v>
      </c>
      <c r="I214" s="166">
        <v>31.7</v>
      </c>
      <c r="J214" s="159">
        <f t="shared" si="17"/>
        <v>21.862068965517242</v>
      </c>
      <c r="K214" s="223" t="s">
        <v>206</v>
      </c>
      <c r="L214" s="244">
        <v>78</v>
      </c>
      <c r="M214" s="243" t="s">
        <v>206</v>
      </c>
      <c r="N214" s="234">
        <v>19</v>
      </c>
      <c r="P214"/>
    </row>
    <row r="215" spans="1:16" s="12" customFormat="1" x14ac:dyDescent="0.25">
      <c r="A215">
        <v>151</v>
      </c>
      <c r="B215" s="160" t="s">
        <v>207</v>
      </c>
      <c r="C215" s="158" t="str">
        <f t="shared" si="14"/>
        <v/>
      </c>
      <c r="D215" s="158" t="str">
        <f t="shared" si="15"/>
        <v/>
      </c>
      <c r="E215" s="158" t="str">
        <f t="shared" si="16"/>
        <v>minor</v>
      </c>
      <c r="F215" s="158" t="s">
        <v>7</v>
      </c>
      <c r="G215" s="158" t="s">
        <v>170</v>
      </c>
      <c r="H215" s="166">
        <v>383</v>
      </c>
      <c r="I215" s="166">
        <v>96.9</v>
      </c>
      <c r="J215" s="159">
        <f t="shared" si="17"/>
        <v>25.300261096605745</v>
      </c>
      <c r="K215" s="223" t="s">
        <v>207</v>
      </c>
      <c r="L215" s="244">
        <v>406</v>
      </c>
      <c r="M215" s="223" t="s">
        <v>207</v>
      </c>
      <c r="N215" s="234">
        <v>47</v>
      </c>
    </row>
    <row r="216" spans="1:16" x14ac:dyDescent="0.25">
      <c r="A216">
        <v>152</v>
      </c>
      <c r="B216" s="160" t="s">
        <v>208</v>
      </c>
      <c r="C216" s="158" t="str">
        <f t="shared" si="14"/>
        <v/>
      </c>
      <c r="D216" s="158" t="str">
        <f t="shared" si="15"/>
        <v/>
      </c>
      <c r="E216" s="158" t="str">
        <f t="shared" si="16"/>
        <v>minor</v>
      </c>
      <c r="F216" s="158" t="s">
        <v>7</v>
      </c>
      <c r="G216" s="158" t="s">
        <v>170</v>
      </c>
      <c r="H216" s="166">
        <v>872</v>
      </c>
      <c r="I216" s="166">
        <v>372.4</v>
      </c>
      <c r="J216" s="159">
        <f t="shared" si="17"/>
        <v>42.706422018348626</v>
      </c>
      <c r="K216" s="223" t="s">
        <v>208</v>
      </c>
      <c r="L216" s="244">
        <v>213</v>
      </c>
      <c r="M216" s="243" t="s">
        <v>208</v>
      </c>
      <c r="N216" s="234">
        <v>118</v>
      </c>
      <c r="P216"/>
    </row>
    <row r="217" spans="1:16" s="12" customFormat="1" x14ac:dyDescent="0.25">
      <c r="A217">
        <v>153</v>
      </c>
      <c r="B217" s="160" t="s">
        <v>209</v>
      </c>
      <c r="C217" s="158" t="str">
        <f t="shared" si="14"/>
        <v/>
      </c>
      <c r="D217" s="158" t="str">
        <f t="shared" si="15"/>
        <v/>
      </c>
      <c r="E217" s="158" t="str">
        <f t="shared" si="16"/>
        <v>minor</v>
      </c>
      <c r="F217" s="158" t="s">
        <v>7</v>
      </c>
      <c r="G217" s="158" t="s">
        <v>170</v>
      </c>
      <c r="H217" s="166">
        <v>24</v>
      </c>
      <c r="I217" s="166">
        <v>18.899999999999999</v>
      </c>
      <c r="J217" s="159">
        <f t="shared" si="17"/>
        <v>78.749999999999986</v>
      </c>
      <c r="K217" s="223" t="s">
        <v>209</v>
      </c>
      <c r="L217" s="244">
        <v>26</v>
      </c>
      <c r="M217" s="223" t="s">
        <v>209</v>
      </c>
      <c r="N217" s="234">
        <v>10</v>
      </c>
    </row>
    <row r="218" spans="1:16" s="12" customFormat="1" x14ac:dyDescent="0.25">
      <c r="A218">
        <v>154</v>
      </c>
      <c r="B218" s="158" t="s">
        <v>210</v>
      </c>
      <c r="C218" s="158" t="str">
        <f t="shared" si="14"/>
        <v/>
      </c>
      <c r="D218" s="158" t="str">
        <f t="shared" si="15"/>
        <v/>
      </c>
      <c r="E218" s="158" t="str">
        <f t="shared" si="16"/>
        <v>minor</v>
      </c>
      <c r="F218" s="158" t="s">
        <v>7</v>
      </c>
      <c r="G218" s="158" t="s">
        <v>170</v>
      </c>
      <c r="H218" s="166">
        <v>285</v>
      </c>
      <c r="I218" s="166">
        <v>50</v>
      </c>
      <c r="J218" s="159">
        <f t="shared" si="17"/>
        <v>17.543859649122808</v>
      </c>
      <c r="K218" s="223" t="s">
        <v>210</v>
      </c>
      <c r="L218" s="244">
        <v>9</v>
      </c>
      <c r="M218" s="223" t="s">
        <v>210</v>
      </c>
      <c r="N218" s="234">
        <v>3</v>
      </c>
    </row>
    <row r="219" spans="1:16" x14ac:dyDescent="0.25">
      <c r="A219">
        <v>155</v>
      </c>
      <c r="B219" s="158" t="s">
        <v>211</v>
      </c>
      <c r="C219" s="158" t="str">
        <f t="shared" si="14"/>
        <v/>
      </c>
      <c r="D219" s="158" t="str">
        <f t="shared" si="15"/>
        <v/>
      </c>
      <c r="E219" s="158" t="str">
        <f t="shared" si="16"/>
        <v>minor</v>
      </c>
      <c r="F219" s="158" t="s">
        <v>7</v>
      </c>
      <c r="G219" s="158" t="s">
        <v>170</v>
      </c>
      <c r="H219" s="166">
        <v>829</v>
      </c>
      <c r="I219" s="166">
        <v>319.7</v>
      </c>
      <c r="J219" s="159">
        <f t="shared" si="17"/>
        <v>38.564535585042222</v>
      </c>
      <c r="K219" s="3" t="s">
        <v>211</v>
      </c>
      <c r="L219" s="244">
        <v>42</v>
      </c>
      <c r="M219" s="6" t="s">
        <v>211</v>
      </c>
      <c r="N219" s="234">
        <v>16</v>
      </c>
      <c r="P219"/>
    </row>
    <row r="220" spans="1:16" x14ac:dyDescent="0.25">
      <c r="A220">
        <v>156</v>
      </c>
      <c r="B220" s="158" t="s">
        <v>212</v>
      </c>
      <c r="C220" s="158" t="str">
        <f t="shared" si="14"/>
        <v/>
      </c>
      <c r="D220" s="158" t="str">
        <f t="shared" si="15"/>
        <v/>
      </c>
      <c r="E220" s="158" t="str">
        <f t="shared" si="16"/>
        <v>minor</v>
      </c>
      <c r="F220" s="158" t="s">
        <v>7</v>
      </c>
      <c r="G220" s="158" t="s">
        <v>170</v>
      </c>
      <c r="H220" s="166">
        <v>99</v>
      </c>
      <c r="I220" s="166">
        <v>31.5</v>
      </c>
      <c r="J220" s="159">
        <f t="shared" si="17"/>
        <v>31.818181818181817</v>
      </c>
      <c r="K220" s="3" t="s">
        <v>212</v>
      </c>
      <c r="L220" s="244">
        <v>8</v>
      </c>
      <c r="M220" s="6" t="s">
        <v>212</v>
      </c>
      <c r="N220" s="234">
        <v>7</v>
      </c>
      <c r="P220"/>
    </row>
    <row r="221" spans="1:16" s="12" customFormat="1" x14ac:dyDescent="0.25">
      <c r="A221">
        <v>157</v>
      </c>
      <c r="B221" s="158" t="s">
        <v>213</v>
      </c>
      <c r="C221" s="158" t="str">
        <f t="shared" si="14"/>
        <v/>
      </c>
      <c r="D221" s="158" t="str">
        <f t="shared" si="15"/>
        <v/>
      </c>
      <c r="E221" s="158" t="str">
        <f t="shared" si="16"/>
        <v>minor</v>
      </c>
      <c r="F221" s="158" t="s">
        <v>7</v>
      </c>
      <c r="G221" s="158" t="s">
        <v>170</v>
      </c>
      <c r="H221" s="166">
        <v>19</v>
      </c>
      <c r="I221" s="166">
        <v>10</v>
      </c>
      <c r="J221" s="159">
        <f t="shared" si="17"/>
        <v>52.631578947368418</v>
      </c>
      <c r="K221" s="223" t="s">
        <v>213</v>
      </c>
      <c r="L221" s="244">
        <v>3</v>
      </c>
      <c r="M221" s="223" t="s">
        <v>213</v>
      </c>
      <c r="N221" s="234">
        <v>1</v>
      </c>
    </row>
    <row r="222" spans="1:16" s="12" customFormat="1" x14ac:dyDescent="0.25">
      <c r="A222">
        <v>158</v>
      </c>
      <c r="B222" s="158" t="s">
        <v>214</v>
      </c>
      <c r="C222" s="158" t="str">
        <f t="shared" si="14"/>
        <v/>
      </c>
      <c r="D222" s="158" t="str">
        <f t="shared" si="15"/>
        <v/>
      </c>
      <c r="E222" s="158" t="str">
        <f t="shared" si="16"/>
        <v>minor</v>
      </c>
      <c r="F222" s="158" t="s">
        <v>7</v>
      </c>
      <c r="G222" s="158" t="s">
        <v>170</v>
      </c>
      <c r="H222" s="166">
        <v>323</v>
      </c>
      <c r="I222" s="166">
        <v>164.4</v>
      </c>
      <c r="J222" s="159">
        <f t="shared" si="17"/>
        <v>50.897832817337459</v>
      </c>
      <c r="K222" s="223" t="s">
        <v>389</v>
      </c>
      <c r="L222" s="244">
        <v>9</v>
      </c>
      <c r="M222" s="223" t="s">
        <v>389</v>
      </c>
      <c r="N222" s="234">
        <v>5</v>
      </c>
    </row>
    <row r="223" spans="1:16" x14ac:dyDescent="0.25">
      <c r="A223">
        <v>190</v>
      </c>
      <c r="B223" s="158" t="s">
        <v>390</v>
      </c>
      <c r="C223" s="158" t="str">
        <f t="shared" si="14"/>
        <v/>
      </c>
      <c r="D223" s="158" t="str">
        <f t="shared" si="15"/>
        <v/>
      </c>
      <c r="E223" s="158" t="str">
        <f t="shared" si="16"/>
        <v>minor</v>
      </c>
      <c r="F223" s="158" t="s">
        <v>7</v>
      </c>
      <c r="G223" s="158" t="s">
        <v>170</v>
      </c>
      <c r="H223" s="166">
        <v>106</v>
      </c>
      <c r="I223" s="166">
        <v>54.7</v>
      </c>
      <c r="J223" s="159">
        <f t="shared" si="17"/>
        <v>51.60377358490566</v>
      </c>
      <c r="K223" s="3" t="s">
        <v>390</v>
      </c>
      <c r="L223" s="244">
        <v>9</v>
      </c>
      <c r="M223" s="3" t="s">
        <v>390</v>
      </c>
      <c r="N223" s="234">
        <v>3</v>
      </c>
      <c r="P223"/>
    </row>
    <row r="224" spans="1:16" x14ac:dyDescent="0.25">
      <c r="A224">
        <v>20</v>
      </c>
      <c r="B224" s="13" t="s">
        <v>169</v>
      </c>
      <c r="C224" s="13" t="str">
        <f t="shared" si="14"/>
        <v/>
      </c>
      <c r="D224" s="13" t="str">
        <f t="shared" si="15"/>
        <v>medium-sized</v>
      </c>
      <c r="E224" s="13" t="str">
        <f t="shared" si="16"/>
        <v/>
      </c>
      <c r="F224" s="14" t="s">
        <v>4</v>
      </c>
      <c r="G224" s="13" t="s">
        <v>170</v>
      </c>
      <c r="H224" s="167">
        <v>2647</v>
      </c>
      <c r="I224" s="167">
        <v>1300</v>
      </c>
      <c r="J224" s="15">
        <f t="shared" si="17"/>
        <v>49.112202493388743</v>
      </c>
      <c r="K224" s="3" t="s">
        <v>169</v>
      </c>
      <c r="L224" s="244">
        <v>1799</v>
      </c>
      <c r="M224" s="3" t="s">
        <v>169</v>
      </c>
      <c r="N224" s="234">
        <v>1016</v>
      </c>
      <c r="P224"/>
    </row>
    <row r="225" spans="1:16" x14ac:dyDescent="0.25">
      <c r="A225">
        <v>28</v>
      </c>
      <c r="B225" s="17" t="s">
        <v>6</v>
      </c>
      <c r="C225" s="13" t="str">
        <f t="shared" si="14"/>
        <v/>
      </c>
      <c r="D225" s="13" t="str">
        <f t="shared" si="15"/>
        <v>medium-sized</v>
      </c>
      <c r="E225" s="13" t="str">
        <f t="shared" si="16"/>
        <v/>
      </c>
      <c r="F225" s="13" t="s">
        <v>7</v>
      </c>
      <c r="G225" s="13" t="s">
        <v>8</v>
      </c>
      <c r="H225" s="167">
        <v>12290</v>
      </c>
      <c r="I225" s="167">
        <v>3482.5</v>
      </c>
      <c r="J225" s="15">
        <f t="shared" si="17"/>
        <v>28.336045565500406</v>
      </c>
      <c r="K225" s="3" t="s">
        <v>6</v>
      </c>
      <c r="L225" s="244">
        <v>8499</v>
      </c>
      <c r="M225" s="6" t="s">
        <v>6</v>
      </c>
      <c r="N225" s="234">
        <v>1414</v>
      </c>
      <c r="P225"/>
    </row>
    <row r="226" spans="1:16" x14ac:dyDescent="0.25">
      <c r="A226">
        <v>175</v>
      </c>
      <c r="B226" s="158" t="s">
        <v>232</v>
      </c>
      <c r="C226" s="158" t="str">
        <f t="shared" si="14"/>
        <v/>
      </c>
      <c r="D226" s="158" t="str">
        <f t="shared" si="15"/>
        <v/>
      </c>
      <c r="E226" s="158" t="str">
        <f t="shared" si="16"/>
        <v>minor</v>
      </c>
      <c r="F226" s="158" t="s">
        <v>7</v>
      </c>
      <c r="G226" s="158" t="s">
        <v>241</v>
      </c>
      <c r="H226" s="166">
        <v>189</v>
      </c>
      <c r="I226" s="166">
        <v>54.432000000000002</v>
      </c>
      <c r="J226" s="159">
        <f t="shared" si="17"/>
        <v>28.8</v>
      </c>
      <c r="K226" s="3"/>
      <c r="L226" s="4"/>
      <c r="M226" s="157"/>
      <c r="N226" s="23"/>
      <c r="P226"/>
    </row>
    <row r="227" spans="1:16" x14ac:dyDescent="0.25">
      <c r="A227">
        <v>176</v>
      </c>
      <c r="B227" s="158" t="s">
        <v>233</v>
      </c>
      <c r="C227" s="158" t="str">
        <f t="shared" si="14"/>
        <v/>
      </c>
      <c r="D227" s="158" t="str">
        <f t="shared" si="15"/>
        <v/>
      </c>
      <c r="E227" s="158" t="str">
        <f t="shared" si="16"/>
        <v>minor</v>
      </c>
      <c r="F227" s="158" t="s">
        <v>7</v>
      </c>
      <c r="G227" s="158" t="s">
        <v>242</v>
      </c>
      <c r="H227" s="166">
        <v>776</v>
      </c>
      <c r="I227" s="166">
        <v>528.44399999999996</v>
      </c>
      <c r="J227" s="159">
        <f t="shared" si="17"/>
        <v>68.098453608247411</v>
      </c>
      <c r="K227" s="3"/>
      <c r="L227" s="4"/>
      <c r="M227" s="157"/>
      <c r="N227" s="23"/>
      <c r="P227"/>
    </row>
    <row r="228" spans="1:16" x14ac:dyDescent="0.25">
      <c r="A228">
        <v>177</v>
      </c>
      <c r="B228" s="158" t="s">
        <v>234</v>
      </c>
      <c r="C228" s="158" t="str">
        <f t="shared" si="14"/>
        <v/>
      </c>
      <c r="D228" s="158" t="str">
        <f t="shared" si="15"/>
        <v/>
      </c>
      <c r="E228" s="158" t="str">
        <f t="shared" si="16"/>
        <v>minor</v>
      </c>
      <c r="F228" s="158" t="s">
        <v>7</v>
      </c>
      <c r="G228" s="158" t="s">
        <v>241</v>
      </c>
      <c r="H228" s="166">
        <v>230</v>
      </c>
      <c r="I228" s="166">
        <v>182.08799999999999</v>
      </c>
      <c r="J228" s="159">
        <f t="shared" si="17"/>
        <v>79.168695652173909</v>
      </c>
      <c r="K228" s="3"/>
      <c r="L228" s="4"/>
      <c r="M228" s="157"/>
      <c r="N228" s="23"/>
      <c r="P228"/>
    </row>
    <row r="229" spans="1:16" x14ac:dyDescent="0.25">
      <c r="A229">
        <v>178</v>
      </c>
      <c r="B229" s="158" t="s">
        <v>235</v>
      </c>
      <c r="C229" s="158" t="str">
        <f t="shared" si="14"/>
        <v/>
      </c>
      <c r="D229" s="158" t="str">
        <f t="shared" si="15"/>
        <v/>
      </c>
      <c r="E229" s="158" t="str">
        <f t="shared" si="16"/>
        <v>minor</v>
      </c>
      <c r="F229" s="158" t="s">
        <v>7</v>
      </c>
      <c r="G229" s="158" t="s">
        <v>241</v>
      </c>
      <c r="H229" s="166">
        <v>596</v>
      </c>
      <c r="I229" s="166">
        <v>523.2681</v>
      </c>
      <c r="J229" s="159">
        <f t="shared" si="17"/>
        <v>87.796661073825504</v>
      </c>
      <c r="K229" s="3"/>
      <c r="L229" s="4"/>
      <c r="M229" s="157"/>
      <c r="N229" s="23"/>
      <c r="P229"/>
    </row>
    <row r="230" spans="1:16" x14ac:dyDescent="0.25">
      <c r="A230">
        <v>179</v>
      </c>
      <c r="B230" s="13" t="s">
        <v>236</v>
      </c>
      <c r="C230" s="13" t="str">
        <f t="shared" si="14"/>
        <v/>
      </c>
      <c r="D230" s="13" t="str">
        <f t="shared" si="15"/>
        <v>medium-sized</v>
      </c>
      <c r="E230" s="13" t="str">
        <f t="shared" si="16"/>
        <v/>
      </c>
      <c r="F230" s="13" t="s">
        <v>7</v>
      </c>
      <c r="G230" s="13" t="s">
        <v>15</v>
      </c>
      <c r="H230" s="167">
        <v>5939</v>
      </c>
      <c r="I230" s="167">
        <v>1747.1295</v>
      </c>
      <c r="J230" s="15">
        <f t="shared" si="17"/>
        <v>29.417907055059775</v>
      </c>
      <c r="K230" s="3"/>
      <c r="L230" s="4"/>
      <c r="M230" s="157"/>
      <c r="N230" s="23"/>
      <c r="P230"/>
    </row>
    <row r="231" spans="1:16" x14ac:dyDescent="0.25">
      <c r="A231">
        <v>180</v>
      </c>
      <c r="B231" s="13" t="s">
        <v>237</v>
      </c>
      <c r="C231" s="13" t="str">
        <f t="shared" si="14"/>
        <v/>
      </c>
      <c r="D231" s="13" t="str">
        <f t="shared" si="15"/>
        <v>medium-sized</v>
      </c>
      <c r="E231" s="13" t="str">
        <f t="shared" si="16"/>
        <v/>
      </c>
      <c r="F231" s="13" t="s">
        <v>7</v>
      </c>
      <c r="G231" s="13" t="s">
        <v>15</v>
      </c>
      <c r="H231" s="167">
        <v>8541</v>
      </c>
      <c r="I231" s="167">
        <v>5999.8563000000004</v>
      </c>
      <c r="J231" s="15">
        <f t="shared" si="17"/>
        <v>70.247702845100108</v>
      </c>
      <c r="K231" s="3"/>
      <c r="L231" s="4"/>
      <c r="M231" s="157"/>
      <c r="N231" s="23"/>
      <c r="P231"/>
    </row>
    <row r="232" spans="1:16" x14ac:dyDescent="0.25">
      <c r="A232">
        <v>181</v>
      </c>
      <c r="B232" s="158" t="s">
        <v>238</v>
      </c>
      <c r="C232" s="158" t="str">
        <f t="shared" si="14"/>
        <v/>
      </c>
      <c r="D232" s="158" t="str">
        <f t="shared" si="15"/>
        <v/>
      </c>
      <c r="E232" s="158" t="str">
        <f t="shared" si="16"/>
        <v>minor</v>
      </c>
      <c r="F232" s="158" t="s">
        <v>7</v>
      </c>
      <c r="G232" s="158" t="s">
        <v>243</v>
      </c>
      <c r="H232" s="166">
        <v>2052</v>
      </c>
      <c r="I232" s="166">
        <v>555.44129999999996</v>
      </c>
      <c r="J232" s="159">
        <f t="shared" si="17"/>
        <v>27.06828947368421</v>
      </c>
      <c r="K232" s="3" t="s">
        <v>238</v>
      </c>
      <c r="L232" s="4">
        <v>630</v>
      </c>
      <c r="M232" s="3" t="s">
        <v>238</v>
      </c>
      <c r="N232" s="23">
        <v>584</v>
      </c>
      <c r="P232"/>
    </row>
    <row r="233" spans="1:16" x14ac:dyDescent="0.25">
      <c r="A233">
        <v>182</v>
      </c>
      <c r="B233" s="158" t="s">
        <v>239</v>
      </c>
      <c r="C233" s="158" t="str">
        <f t="shared" si="14"/>
        <v/>
      </c>
      <c r="D233" s="158" t="str">
        <f t="shared" si="15"/>
        <v/>
      </c>
      <c r="E233" s="158" t="str">
        <f t="shared" si="16"/>
        <v>minor</v>
      </c>
      <c r="F233" s="158" t="s">
        <v>7</v>
      </c>
      <c r="G233" s="158" t="s">
        <v>170</v>
      </c>
      <c r="H233" s="166">
        <v>1626</v>
      </c>
      <c r="I233" s="166">
        <v>809.64359999999999</v>
      </c>
      <c r="J233" s="159">
        <f t="shared" si="17"/>
        <v>49.79357933579336</v>
      </c>
      <c r="K233" s="219" t="s">
        <v>239</v>
      </c>
      <c r="L233" s="3">
        <v>1140</v>
      </c>
      <c r="M233" s="219" t="s">
        <v>239</v>
      </c>
      <c r="N233" s="23">
        <v>845</v>
      </c>
      <c r="P233"/>
    </row>
    <row r="234" spans="1:16" x14ac:dyDescent="0.25">
      <c r="A234">
        <v>183</v>
      </c>
      <c r="B234" s="158" t="s">
        <v>240</v>
      </c>
      <c r="C234" s="158" t="str">
        <f t="shared" si="14"/>
        <v/>
      </c>
      <c r="D234" s="158" t="str">
        <f t="shared" si="15"/>
        <v/>
      </c>
      <c r="E234" s="158" t="str">
        <f t="shared" si="16"/>
        <v>minor</v>
      </c>
      <c r="F234" s="158" t="s">
        <v>7</v>
      </c>
      <c r="G234" s="158" t="s">
        <v>170</v>
      </c>
      <c r="H234" s="166">
        <v>897</v>
      </c>
      <c r="I234" s="166">
        <v>145.50030000000001</v>
      </c>
      <c r="J234" s="159">
        <f t="shared" si="17"/>
        <v>16.220769230769232</v>
      </c>
      <c r="K234" s="3"/>
      <c r="L234" s="4"/>
      <c r="M234" s="157"/>
      <c r="N234" s="23"/>
      <c r="P234"/>
    </row>
    <row r="235" spans="1:16" x14ac:dyDescent="0.25">
      <c r="A235">
        <v>122</v>
      </c>
      <c r="B235" s="3" t="s">
        <v>174</v>
      </c>
      <c r="C235" s="3" t="str">
        <f t="shared" si="14"/>
        <v>mega</v>
      </c>
      <c r="D235" s="3"/>
      <c r="E235" s="3" t="str">
        <f t="shared" si="16"/>
        <v/>
      </c>
      <c r="F235" s="3" t="s">
        <v>7</v>
      </c>
      <c r="G235" s="3" t="s">
        <v>15</v>
      </c>
      <c r="H235" s="4">
        <v>63127</v>
      </c>
      <c r="I235" s="4">
        <v>38296</v>
      </c>
      <c r="J235" s="6">
        <f t="shared" si="17"/>
        <v>60.665008633389832</v>
      </c>
      <c r="K235" s="3" t="s">
        <v>391</v>
      </c>
      <c r="L235" s="4">
        <v>74487</v>
      </c>
      <c r="M235" s="157"/>
      <c r="N235" s="23"/>
      <c r="P235"/>
    </row>
    <row r="236" spans="1:16" x14ac:dyDescent="0.25">
      <c r="A236">
        <v>184</v>
      </c>
      <c r="B236" s="3" t="s">
        <v>400</v>
      </c>
      <c r="C236" s="3" t="str">
        <f t="shared" si="14"/>
        <v>mega</v>
      </c>
      <c r="D236" s="3"/>
      <c r="E236" s="3" t="str">
        <f t="shared" si="16"/>
        <v/>
      </c>
      <c r="F236" s="3" t="s">
        <v>4</v>
      </c>
      <c r="G236" s="3" t="s">
        <v>244</v>
      </c>
      <c r="H236" s="4">
        <v>14672</v>
      </c>
      <c r="I236" s="4">
        <v>14146</v>
      </c>
      <c r="J236" s="6">
        <f t="shared" si="17"/>
        <v>96.414940021810253</v>
      </c>
      <c r="K236" s="3" t="s">
        <v>400</v>
      </c>
      <c r="L236" s="4">
        <v>11703</v>
      </c>
      <c r="M236"/>
      <c r="N236" s="23"/>
      <c r="P236"/>
    </row>
    <row r="237" spans="1:16" x14ac:dyDescent="0.25">
      <c r="A237">
        <v>217</v>
      </c>
      <c r="B237" s="13" t="s">
        <v>287</v>
      </c>
      <c r="C237" s="13"/>
      <c r="D237" s="13" t="str">
        <f t="shared" ref="D237:D249" si="18">IF(I237&lt;10000,IF(I237&gt;1000,"medium-sized",""))</f>
        <v>medium-sized</v>
      </c>
      <c r="E237" s="13"/>
      <c r="F237" s="13" t="s">
        <v>4</v>
      </c>
      <c r="G237" s="13" t="s">
        <v>288</v>
      </c>
      <c r="H237" s="167">
        <v>17234</v>
      </c>
      <c r="I237" s="167">
        <v>3392</v>
      </c>
      <c r="J237" s="15">
        <v>20</v>
      </c>
      <c r="K237" s="3" t="s">
        <v>287</v>
      </c>
      <c r="L237" s="4">
        <v>9465</v>
      </c>
      <c r="M237" s="157"/>
      <c r="N237" s="23"/>
      <c r="P237"/>
    </row>
    <row r="238" spans="1:16" ht="15.75" thickBot="1" x14ac:dyDescent="0.3">
      <c r="A238">
        <v>95</v>
      </c>
      <c r="B238" s="160" t="s">
        <v>140</v>
      </c>
      <c r="C238" s="158" t="str">
        <f t="shared" ref="C238:C273" si="19">IF(I238&gt;10000,"mega","")</f>
        <v/>
      </c>
      <c r="D238" s="158" t="str">
        <f t="shared" si="18"/>
        <v/>
      </c>
      <c r="E238" s="158" t="str">
        <f t="shared" ref="E238:E273" si="20">IF(I238&lt;1000,"minor","")</f>
        <v>minor</v>
      </c>
      <c r="F238" s="158" t="s">
        <v>7</v>
      </c>
      <c r="G238" s="158" t="s">
        <v>15</v>
      </c>
      <c r="H238" s="166">
        <v>604</v>
      </c>
      <c r="I238" s="166">
        <v>566.31960000000004</v>
      </c>
      <c r="J238" s="159">
        <f t="shared" ref="J238:J301" si="21">I238*100/H238</f>
        <v>93.761523178807963</v>
      </c>
      <c r="K238" s="3" t="s">
        <v>140</v>
      </c>
      <c r="L238" s="4">
        <v>4316</v>
      </c>
      <c r="M238" s="157" t="s">
        <v>140</v>
      </c>
      <c r="N238" s="23">
        <v>1896</v>
      </c>
      <c r="P238"/>
    </row>
    <row r="239" spans="1:16" x14ac:dyDescent="0.25">
      <c r="A239">
        <v>33</v>
      </c>
      <c r="B239" s="245" t="s">
        <v>139</v>
      </c>
      <c r="C239" s="177" t="str">
        <f t="shared" si="19"/>
        <v/>
      </c>
      <c r="D239" s="177" t="str">
        <f t="shared" si="18"/>
        <v>medium-sized</v>
      </c>
      <c r="E239" s="177" t="str">
        <f t="shared" si="20"/>
        <v/>
      </c>
      <c r="F239" s="177" t="s">
        <v>7</v>
      </c>
      <c r="G239" s="177" t="s">
        <v>15</v>
      </c>
      <c r="H239" s="179">
        <v>2327</v>
      </c>
      <c r="I239" s="179">
        <v>1815.21</v>
      </c>
      <c r="J239" s="180">
        <f t="shared" si="21"/>
        <v>78.00644606789858</v>
      </c>
      <c r="K239" s="388" t="s">
        <v>392</v>
      </c>
      <c r="L239" s="391">
        <v>84703</v>
      </c>
      <c r="M239" s="423" t="s">
        <v>392</v>
      </c>
      <c r="N239" s="420">
        <v>32328</v>
      </c>
      <c r="P239"/>
    </row>
    <row r="240" spans="1:16" x14ac:dyDescent="0.25">
      <c r="A240">
        <v>92</v>
      </c>
      <c r="B240" s="246" t="s">
        <v>183</v>
      </c>
      <c r="C240" s="13" t="str">
        <f t="shared" si="19"/>
        <v/>
      </c>
      <c r="D240" s="13" t="str">
        <f t="shared" si="18"/>
        <v>medium-sized</v>
      </c>
      <c r="E240" s="13" t="str">
        <f t="shared" si="20"/>
        <v/>
      </c>
      <c r="F240" s="13" t="s">
        <v>7</v>
      </c>
      <c r="G240" s="13" t="s">
        <v>15</v>
      </c>
      <c r="H240" s="167">
        <v>6447</v>
      </c>
      <c r="I240" s="167">
        <v>4596.6608999999999</v>
      </c>
      <c r="J240" s="15">
        <f t="shared" si="21"/>
        <v>71.299222894369464</v>
      </c>
      <c r="K240" s="389"/>
      <c r="L240" s="392"/>
      <c r="M240" s="424"/>
      <c r="N240" s="421"/>
      <c r="P240"/>
    </row>
    <row r="241" spans="1:16" x14ac:dyDescent="0.25">
      <c r="A241">
        <v>19</v>
      </c>
      <c r="B241" s="247" t="s">
        <v>141</v>
      </c>
      <c r="C241" s="158" t="str">
        <f t="shared" si="19"/>
        <v/>
      </c>
      <c r="D241" s="158" t="str">
        <f t="shared" si="18"/>
        <v/>
      </c>
      <c r="E241" s="158" t="str">
        <f t="shared" si="20"/>
        <v>minor</v>
      </c>
      <c r="F241" s="158" t="s">
        <v>7</v>
      </c>
      <c r="G241" s="158" t="s">
        <v>15</v>
      </c>
      <c r="H241" s="166">
        <v>639</v>
      </c>
      <c r="I241" s="166">
        <v>622.69560000000001</v>
      </c>
      <c r="J241" s="159">
        <f t="shared" si="21"/>
        <v>97.448450704225351</v>
      </c>
      <c r="K241" s="389"/>
      <c r="L241" s="392"/>
      <c r="M241" s="424"/>
      <c r="N241" s="421"/>
      <c r="P241"/>
    </row>
    <row r="242" spans="1:16" x14ac:dyDescent="0.25">
      <c r="A242">
        <v>74</v>
      </c>
      <c r="B242" s="247" t="s">
        <v>142</v>
      </c>
      <c r="C242" s="158" t="str">
        <f t="shared" si="19"/>
        <v/>
      </c>
      <c r="D242" s="158" t="str">
        <f t="shared" si="18"/>
        <v/>
      </c>
      <c r="E242" s="158" t="str">
        <f t="shared" si="20"/>
        <v>minor</v>
      </c>
      <c r="F242" s="158" t="s">
        <v>7</v>
      </c>
      <c r="G242" s="158" t="s">
        <v>15</v>
      </c>
      <c r="H242" s="166">
        <v>624</v>
      </c>
      <c r="I242" s="166">
        <v>545.46209999999996</v>
      </c>
      <c r="J242" s="159">
        <f t="shared" si="21"/>
        <v>87.413798076923072</v>
      </c>
      <c r="K242" s="389"/>
      <c r="L242" s="392"/>
      <c r="M242" s="424"/>
      <c r="N242" s="421"/>
      <c r="P242"/>
    </row>
    <row r="243" spans="1:16" ht="15.75" thickBot="1" x14ac:dyDescent="0.3">
      <c r="A243">
        <v>54</v>
      </c>
      <c r="B243" s="210" t="s">
        <v>143</v>
      </c>
      <c r="C243" s="199" t="str">
        <f t="shared" si="19"/>
        <v/>
      </c>
      <c r="D243" s="199" t="str">
        <f t="shared" si="18"/>
        <v/>
      </c>
      <c r="E243" s="199" t="str">
        <f t="shared" si="20"/>
        <v>minor</v>
      </c>
      <c r="F243" s="199" t="s">
        <v>7</v>
      </c>
      <c r="G243" s="199" t="s">
        <v>15</v>
      </c>
      <c r="H243" s="200">
        <v>558</v>
      </c>
      <c r="I243" s="200">
        <v>518.65110000000004</v>
      </c>
      <c r="J243" s="201">
        <f t="shared" si="21"/>
        <v>92.948225806451617</v>
      </c>
      <c r="K243" s="390"/>
      <c r="L243" s="393"/>
      <c r="M243" s="425"/>
      <c r="N243" s="422"/>
      <c r="P243"/>
    </row>
    <row r="244" spans="1:16" x14ac:dyDescent="0.25">
      <c r="A244">
        <v>50</v>
      </c>
      <c r="B244" s="248" t="s">
        <v>144</v>
      </c>
      <c r="C244" s="177" t="str">
        <f t="shared" si="19"/>
        <v/>
      </c>
      <c r="D244" s="177" t="str">
        <f t="shared" si="18"/>
        <v>medium-sized</v>
      </c>
      <c r="E244" s="177" t="str">
        <f t="shared" si="20"/>
        <v/>
      </c>
      <c r="F244" s="177" t="s">
        <v>4</v>
      </c>
      <c r="G244" s="177" t="s">
        <v>15</v>
      </c>
      <c r="H244" s="179">
        <v>1517</v>
      </c>
      <c r="I244" s="179">
        <v>1247.7888</v>
      </c>
      <c r="J244" s="180">
        <f t="shared" si="21"/>
        <v>82.253711272247855</v>
      </c>
      <c r="K244" s="388" t="s">
        <v>393</v>
      </c>
      <c r="L244" s="391">
        <v>218866</v>
      </c>
      <c r="M244" s="388" t="s">
        <v>393</v>
      </c>
      <c r="N244" s="420">
        <v>107211</v>
      </c>
      <c r="P244"/>
    </row>
    <row r="245" spans="1:16" x14ac:dyDescent="0.25">
      <c r="A245">
        <v>10</v>
      </c>
      <c r="B245" s="246" t="s">
        <v>146</v>
      </c>
      <c r="C245" s="13" t="str">
        <f t="shared" si="19"/>
        <v/>
      </c>
      <c r="D245" s="13" t="str">
        <f t="shared" si="18"/>
        <v>medium-sized</v>
      </c>
      <c r="E245" s="13" t="str">
        <f t="shared" si="20"/>
        <v/>
      </c>
      <c r="F245" s="13" t="s">
        <v>4</v>
      </c>
      <c r="G245" s="13" t="s">
        <v>15</v>
      </c>
      <c r="H245" s="167">
        <v>1856</v>
      </c>
      <c r="I245" s="167">
        <v>1184.1713999999999</v>
      </c>
      <c r="J245" s="15">
        <f t="shared" si="21"/>
        <v>63.802338362068966</v>
      </c>
      <c r="K245" s="389"/>
      <c r="L245" s="392"/>
      <c r="M245" s="389"/>
      <c r="N245" s="421"/>
      <c r="P245"/>
    </row>
    <row r="246" spans="1:16" x14ac:dyDescent="0.25">
      <c r="A246">
        <v>75</v>
      </c>
      <c r="B246" s="246" t="s">
        <v>145</v>
      </c>
      <c r="C246" s="13" t="str">
        <f t="shared" si="19"/>
        <v/>
      </c>
      <c r="D246" s="13" t="str">
        <f t="shared" si="18"/>
        <v>medium-sized</v>
      </c>
      <c r="E246" s="13" t="str">
        <f t="shared" si="20"/>
        <v/>
      </c>
      <c r="F246" s="13" t="s">
        <v>4</v>
      </c>
      <c r="G246" s="13" t="s">
        <v>15</v>
      </c>
      <c r="H246" s="167">
        <v>7583</v>
      </c>
      <c r="I246" s="167">
        <v>4907.9601000000002</v>
      </c>
      <c r="J246" s="15">
        <f t="shared" si="21"/>
        <v>64.723197942766717</v>
      </c>
      <c r="K246" s="389"/>
      <c r="L246" s="392"/>
      <c r="M246" s="389"/>
      <c r="N246" s="421"/>
      <c r="P246"/>
    </row>
    <row r="247" spans="1:16" x14ac:dyDescent="0.25">
      <c r="A247">
        <v>119</v>
      </c>
      <c r="B247" s="207" t="s">
        <v>147</v>
      </c>
      <c r="C247" s="13" t="str">
        <f t="shared" si="19"/>
        <v/>
      </c>
      <c r="D247" s="13" t="str">
        <f t="shared" si="18"/>
        <v>medium-sized</v>
      </c>
      <c r="E247" s="13" t="str">
        <f t="shared" si="20"/>
        <v/>
      </c>
      <c r="F247" s="13" t="s">
        <v>4</v>
      </c>
      <c r="G247" s="13" t="s">
        <v>15</v>
      </c>
      <c r="H247" s="167">
        <v>3213</v>
      </c>
      <c r="I247" s="167">
        <v>1714.1463000000001</v>
      </c>
      <c r="J247" s="15">
        <f t="shared" si="21"/>
        <v>53.350336134453784</v>
      </c>
      <c r="K247" s="389"/>
      <c r="L247" s="392"/>
      <c r="M247" s="389"/>
      <c r="N247" s="421"/>
      <c r="P247"/>
    </row>
    <row r="248" spans="1:16" x14ac:dyDescent="0.25">
      <c r="A248">
        <v>11</v>
      </c>
      <c r="B248" s="247" t="s">
        <v>148</v>
      </c>
      <c r="C248" s="158" t="str">
        <f t="shared" si="19"/>
        <v/>
      </c>
      <c r="D248" s="158" t="str">
        <f t="shared" si="18"/>
        <v/>
      </c>
      <c r="E248" s="158" t="str">
        <f t="shared" si="20"/>
        <v>minor</v>
      </c>
      <c r="F248" s="158" t="s">
        <v>4</v>
      </c>
      <c r="G248" s="158" t="s">
        <v>15</v>
      </c>
      <c r="H248" s="166">
        <v>541</v>
      </c>
      <c r="I248" s="166">
        <v>538.00199999999995</v>
      </c>
      <c r="J248" s="159">
        <f t="shared" si="21"/>
        <v>99.445841035120139</v>
      </c>
      <c r="K248" s="389"/>
      <c r="L248" s="392"/>
      <c r="M248" s="389"/>
      <c r="N248" s="421"/>
      <c r="P248"/>
    </row>
    <row r="249" spans="1:16" x14ac:dyDescent="0.25">
      <c r="A249">
        <v>124</v>
      </c>
      <c r="B249" s="190" t="s">
        <v>149</v>
      </c>
      <c r="C249" s="158" t="str">
        <f t="shared" si="19"/>
        <v/>
      </c>
      <c r="D249" s="158" t="str">
        <f t="shared" si="18"/>
        <v/>
      </c>
      <c r="E249" s="158" t="str">
        <f t="shared" si="20"/>
        <v>minor</v>
      </c>
      <c r="F249" s="158" t="s">
        <v>4</v>
      </c>
      <c r="G249" s="158" t="s">
        <v>15</v>
      </c>
      <c r="H249" s="166">
        <v>1192</v>
      </c>
      <c r="I249" s="166">
        <v>738.79290000000003</v>
      </c>
      <c r="J249" s="159">
        <f t="shared" si="21"/>
        <v>61.979270134228194</v>
      </c>
      <c r="K249" s="389"/>
      <c r="L249" s="392"/>
      <c r="M249" s="389"/>
      <c r="N249" s="421"/>
      <c r="P249"/>
    </row>
    <row r="250" spans="1:16" x14ac:dyDescent="0.25">
      <c r="A250">
        <v>82</v>
      </c>
      <c r="B250" s="192" t="s">
        <v>150</v>
      </c>
      <c r="C250" s="3" t="str">
        <f t="shared" si="19"/>
        <v>mega</v>
      </c>
      <c r="D250" s="3"/>
      <c r="E250" s="3" t="str">
        <f t="shared" si="20"/>
        <v/>
      </c>
      <c r="F250" s="3" t="s">
        <v>4</v>
      </c>
      <c r="G250" s="3" t="s">
        <v>15</v>
      </c>
      <c r="H250" s="4">
        <v>48323</v>
      </c>
      <c r="I250" s="4">
        <v>18126.8442</v>
      </c>
      <c r="J250" s="6">
        <f t="shared" si="21"/>
        <v>37.511835357904104</v>
      </c>
      <c r="K250" s="389"/>
      <c r="L250" s="392"/>
      <c r="M250" s="389"/>
      <c r="N250" s="421"/>
      <c r="P250"/>
    </row>
    <row r="251" spans="1:16" x14ac:dyDescent="0.25">
      <c r="A251" s="268">
        <v>100</v>
      </c>
      <c r="B251" s="207" t="s">
        <v>155</v>
      </c>
      <c r="C251" s="13" t="str">
        <f t="shared" si="19"/>
        <v/>
      </c>
      <c r="D251" s="13" t="str">
        <f t="shared" ref="D251:D264" si="22">IF(I251&lt;10000,IF(I251&gt;1000,"medium-sized",""))</f>
        <v>medium-sized</v>
      </c>
      <c r="E251" s="13" t="str">
        <f t="shared" si="20"/>
        <v/>
      </c>
      <c r="F251" s="13" t="s">
        <v>4</v>
      </c>
      <c r="G251" s="13" t="s">
        <v>15</v>
      </c>
      <c r="H251" s="167">
        <v>14188</v>
      </c>
      <c r="I251" s="167">
        <v>7269.75</v>
      </c>
      <c r="J251" s="15">
        <f t="shared" si="21"/>
        <v>51.238722864392443</v>
      </c>
      <c r="K251" s="389"/>
      <c r="L251" s="392"/>
      <c r="M251" s="389"/>
      <c r="N251" s="421"/>
      <c r="P251"/>
    </row>
    <row r="252" spans="1:16" x14ac:dyDescent="0.25">
      <c r="A252" s="268">
        <v>6</v>
      </c>
      <c r="B252" s="207" t="s">
        <v>152</v>
      </c>
      <c r="C252" s="13" t="str">
        <f t="shared" si="19"/>
        <v/>
      </c>
      <c r="D252" s="13" t="str">
        <f t="shared" si="22"/>
        <v>medium-sized</v>
      </c>
      <c r="E252" s="13" t="str">
        <f t="shared" si="20"/>
        <v/>
      </c>
      <c r="F252" s="13" t="s">
        <v>4</v>
      </c>
      <c r="G252" s="13" t="s">
        <v>15</v>
      </c>
      <c r="H252" s="167">
        <v>3412</v>
      </c>
      <c r="I252" s="167">
        <v>1261.7127</v>
      </c>
      <c r="J252" s="15">
        <f t="shared" si="21"/>
        <v>36.97868405627198</v>
      </c>
      <c r="K252" s="389"/>
      <c r="L252" s="392"/>
      <c r="M252" s="389"/>
      <c r="N252" s="421"/>
      <c r="P252"/>
    </row>
    <row r="253" spans="1:16" x14ac:dyDescent="0.25">
      <c r="A253" s="268">
        <v>130</v>
      </c>
      <c r="B253" s="249" t="s">
        <v>151</v>
      </c>
      <c r="C253" s="250" t="str">
        <f t="shared" si="19"/>
        <v/>
      </c>
      <c r="D253" s="250" t="str">
        <f t="shared" si="22"/>
        <v>medium-sized</v>
      </c>
      <c r="E253" s="250" t="str">
        <f t="shared" si="20"/>
        <v/>
      </c>
      <c r="F253" s="250" t="s">
        <v>4</v>
      </c>
      <c r="G253" s="250" t="s">
        <v>15</v>
      </c>
      <c r="H253" s="167">
        <v>5416</v>
      </c>
      <c r="I253" s="251">
        <v>2273.1111000000001</v>
      </c>
      <c r="J253" s="252">
        <f t="shared" si="21"/>
        <v>41.970293574593796</v>
      </c>
      <c r="K253" s="389"/>
      <c r="L253" s="392"/>
      <c r="M253" s="389"/>
      <c r="N253" s="421"/>
      <c r="P253"/>
    </row>
    <row r="254" spans="1:16" x14ac:dyDescent="0.25">
      <c r="A254" s="268">
        <v>128</v>
      </c>
      <c r="B254" s="249" t="s">
        <v>154</v>
      </c>
      <c r="C254" s="250" t="str">
        <f t="shared" si="19"/>
        <v/>
      </c>
      <c r="D254" s="250" t="str">
        <f t="shared" si="22"/>
        <v>medium-sized</v>
      </c>
      <c r="E254" s="250" t="str">
        <f t="shared" si="20"/>
        <v/>
      </c>
      <c r="F254" s="250" t="s">
        <v>4</v>
      </c>
      <c r="G254" s="250" t="s">
        <v>15</v>
      </c>
      <c r="H254" s="167">
        <v>11068</v>
      </c>
      <c r="I254" s="251">
        <v>8736.3279000000002</v>
      </c>
      <c r="J254" s="252">
        <f t="shared" si="21"/>
        <v>78.933211962414177</v>
      </c>
      <c r="K254" s="389"/>
      <c r="L254" s="392"/>
      <c r="M254" s="389"/>
      <c r="N254" s="421"/>
      <c r="P254"/>
    </row>
    <row r="255" spans="1:16" ht="15.75" thickBot="1" x14ac:dyDescent="0.3">
      <c r="A255" s="268">
        <v>101</v>
      </c>
      <c r="B255" s="253" t="s">
        <v>153</v>
      </c>
      <c r="C255" s="185" t="str">
        <f t="shared" si="19"/>
        <v/>
      </c>
      <c r="D255" s="185" t="str">
        <f t="shared" si="22"/>
        <v>medium-sized</v>
      </c>
      <c r="E255" s="185" t="str">
        <f t="shared" si="20"/>
        <v/>
      </c>
      <c r="F255" s="185" t="s">
        <v>4</v>
      </c>
      <c r="G255" s="185" t="s">
        <v>15</v>
      </c>
      <c r="H255" s="187">
        <v>3450</v>
      </c>
      <c r="I255" s="187">
        <v>3115.7703000000001</v>
      </c>
      <c r="J255" s="188">
        <f t="shared" si="21"/>
        <v>90.312182608695664</v>
      </c>
      <c r="K255" s="390"/>
      <c r="L255" s="393"/>
      <c r="M255" s="390"/>
      <c r="N255" s="422"/>
      <c r="P255"/>
    </row>
    <row r="256" spans="1:16" x14ac:dyDescent="0.25">
      <c r="A256" s="268">
        <v>78</v>
      </c>
      <c r="B256" s="209" t="s">
        <v>399</v>
      </c>
      <c r="C256" s="254" t="str">
        <f t="shared" si="19"/>
        <v/>
      </c>
      <c r="D256" s="254" t="str">
        <f t="shared" si="22"/>
        <v/>
      </c>
      <c r="E256" s="254" t="str">
        <f t="shared" si="20"/>
        <v>minor</v>
      </c>
      <c r="F256" s="254" t="s">
        <v>4</v>
      </c>
      <c r="G256" s="254" t="s">
        <v>15</v>
      </c>
      <c r="H256" s="255">
        <v>977</v>
      </c>
      <c r="I256" s="255">
        <v>860.12279999999998</v>
      </c>
      <c r="J256" s="256">
        <f t="shared" si="21"/>
        <v>88.037134083930397</v>
      </c>
      <c r="K256" s="388" t="s">
        <v>401</v>
      </c>
      <c r="L256" s="391">
        <v>6633</v>
      </c>
      <c r="M256" s="388" t="s">
        <v>401</v>
      </c>
      <c r="N256" s="420">
        <v>1687</v>
      </c>
      <c r="P256"/>
    </row>
    <row r="257" spans="1:16" ht="15.75" thickBot="1" x14ac:dyDescent="0.3">
      <c r="A257" s="268">
        <v>58</v>
      </c>
      <c r="B257" s="210" t="s">
        <v>156</v>
      </c>
      <c r="C257" s="257" t="str">
        <f t="shared" si="19"/>
        <v/>
      </c>
      <c r="D257" s="257" t="str">
        <f t="shared" si="22"/>
        <v/>
      </c>
      <c r="E257" s="257" t="str">
        <f t="shared" si="20"/>
        <v>minor</v>
      </c>
      <c r="F257" s="257" t="s">
        <v>4</v>
      </c>
      <c r="G257" s="257" t="s">
        <v>15</v>
      </c>
      <c r="H257" s="258">
        <v>814</v>
      </c>
      <c r="I257" s="258">
        <v>590.58720000000005</v>
      </c>
      <c r="J257" s="259">
        <f t="shared" si="21"/>
        <v>72.553710073710079</v>
      </c>
      <c r="K257" s="390"/>
      <c r="L257" s="393"/>
      <c r="M257" s="390"/>
      <c r="N257" s="422"/>
      <c r="P257"/>
    </row>
    <row r="258" spans="1:16" x14ac:dyDescent="0.25">
      <c r="A258" s="268">
        <v>52</v>
      </c>
      <c r="B258" s="193" t="s">
        <v>157</v>
      </c>
      <c r="C258" s="177" t="str">
        <f t="shared" si="19"/>
        <v/>
      </c>
      <c r="D258" s="177" t="str">
        <f t="shared" si="22"/>
        <v>medium-sized</v>
      </c>
      <c r="E258" s="177" t="str">
        <f t="shared" si="20"/>
        <v/>
      </c>
      <c r="F258" s="177" t="s">
        <v>4</v>
      </c>
      <c r="G258" s="177" t="s">
        <v>15</v>
      </c>
      <c r="H258" s="179">
        <v>7189</v>
      </c>
      <c r="I258" s="179">
        <v>3206.7008999999998</v>
      </c>
      <c r="J258" s="180">
        <f t="shared" si="21"/>
        <v>44.605660036166363</v>
      </c>
      <c r="K258" s="388" t="s">
        <v>394</v>
      </c>
      <c r="L258" s="391">
        <v>403868</v>
      </c>
      <c r="M258" s="423" t="s">
        <v>395</v>
      </c>
      <c r="N258" s="420">
        <v>107598</v>
      </c>
      <c r="P258"/>
    </row>
    <row r="259" spans="1:16" x14ac:dyDescent="0.25">
      <c r="A259" s="268">
        <v>4</v>
      </c>
      <c r="B259" s="207" t="s">
        <v>158</v>
      </c>
      <c r="C259" s="13" t="str">
        <f t="shared" si="19"/>
        <v/>
      </c>
      <c r="D259" s="13" t="str">
        <f t="shared" si="22"/>
        <v>medium-sized</v>
      </c>
      <c r="E259" s="13" t="str">
        <f t="shared" si="20"/>
        <v/>
      </c>
      <c r="F259" s="13" t="s">
        <v>4</v>
      </c>
      <c r="G259" s="13" t="s">
        <v>15</v>
      </c>
      <c r="H259" s="167">
        <v>2819</v>
      </c>
      <c r="I259" s="167">
        <v>1946.9889000000001</v>
      </c>
      <c r="J259" s="15">
        <f t="shared" si="21"/>
        <v>69.066651294785387</v>
      </c>
      <c r="K259" s="389"/>
      <c r="L259" s="392"/>
      <c r="M259" s="424"/>
      <c r="N259" s="421"/>
      <c r="P259"/>
    </row>
    <row r="260" spans="1:16" x14ac:dyDescent="0.25">
      <c r="A260" s="268">
        <v>94</v>
      </c>
      <c r="B260" s="190" t="s">
        <v>159</v>
      </c>
      <c r="C260" s="158" t="str">
        <f t="shared" si="19"/>
        <v/>
      </c>
      <c r="D260" s="158" t="str">
        <f t="shared" si="22"/>
        <v/>
      </c>
      <c r="E260" s="158" t="str">
        <f t="shared" si="20"/>
        <v>minor</v>
      </c>
      <c r="F260" s="158" t="s">
        <v>4</v>
      </c>
      <c r="G260" s="158" t="s">
        <v>15</v>
      </c>
      <c r="H260" s="166">
        <v>298</v>
      </c>
      <c r="I260" s="166">
        <v>211.572</v>
      </c>
      <c r="J260" s="159">
        <f t="shared" si="21"/>
        <v>70.997315436241607</v>
      </c>
      <c r="K260" s="389"/>
      <c r="L260" s="392"/>
      <c r="M260" s="424"/>
      <c r="N260" s="421"/>
      <c r="P260"/>
    </row>
    <row r="261" spans="1:16" x14ac:dyDescent="0.25">
      <c r="A261" s="268">
        <v>22</v>
      </c>
      <c r="B261" s="190" t="s">
        <v>160</v>
      </c>
      <c r="C261" s="158" t="str">
        <f t="shared" si="19"/>
        <v/>
      </c>
      <c r="D261" s="158" t="str">
        <f t="shared" si="22"/>
        <v/>
      </c>
      <c r="E261" s="158" t="str">
        <f t="shared" si="20"/>
        <v>minor</v>
      </c>
      <c r="F261" s="158" t="s">
        <v>4</v>
      </c>
      <c r="G261" s="158" t="s">
        <v>15</v>
      </c>
      <c r="H261" s="166">
        <v>476</v>
      </c>
      <c r="I261" s="166">
        <v>361.55970000000002</v>
      </c>
      <c r="J261" s="159">
        <f t="shared" si="21"/>
        <v>75.957920168067233</v>
      </c>
      <c r="K261" s="389"/>
      <c r="L261" s="392"/>
      <c r="M261" s="424"/>
      <c r="N261" s="421"/>
      <c r="P261"/>
    </row>
    <row r="262" spans="1:16" x14ac:dyDescent="0.25">
      <c r="A262" s="268">
        <v>83</v>
      </c>
      <c r="B262" s="190" t="s">
        <v>161</v>
      </c>
      <c r="C262" s="158" t="str">
        <f t="shared" si="19"/>
        <v/>
      </c>
      <c r="D262" s="158" t="str">
        <f t="shared" si="22"/>
        <v/>
      </c>
      <c r="E262" s="158" t="str">
        <f t="shared" si="20"/>
        <v>minor</v>
      </c>
      <c r="F262" s="158" t="s">
        <v>4</v>
      </c>
      <c r="G262" s="158" t="s">
        <v>15</v>
      </c>
      <c r="H262" s="166">
        <v>929</v>
      </c>
      <c r="I262" s="166">
        <v>884.78729999999996</v>
      </c>
      <c r="J262" s="159">
        <f t="shared" si="21"/>
        <v>95.240828848223899</v>
      </c>
      <c r="K262" s="389"/>
      <c r="L262" s="392"/>
      <c r="M262" s="424"/>
      <c r="N262" s="421"/>
      <c r="P262" s="5"/>
    </row>
    <row r="263" spans="1:16" x14ac:dyDescent="0.25">
      <c r="A263" s="268">
        <v>57</v>
      </c>
      <c r="B263" s="183" t="s">
        <v>34</v>
      </c>
      <c r="C263" s="13" t="str">
        <f t="shared" si="19"/>
        <v/>
      </c>
      <c r="D263" s="13" t="str">
        <f t="shared" si="22"/>
        <v>medium-sized</v>
      </c>
      <c r="E263" s="13" t="str">
        <f t="shared" si="20"/>
        <v/>
      </c>
      <c r="F263" s="13" t="s">
        <v>4</v>
      </c>
      <c r="G263" s="13" t="s">
        <v>15</v>
      </c>
      <c r="H263" s="167">
        <v>19285</v>
      </c>
      <c r="I263" s="167">
        <v>9416.2999999999993</v>
      </c>
      <c r="J263" s="15">
        <f t="shared" si="21"/>
        <v>48.827067669172926</v>
      </c>
      <c r="K263" s="389"/>
      <c r="L263" s="392"/>
      <c r="M263" s="424"/>
      <c r="N263" s="421"/>
      <c r="P263"/>
    </row>
    <row r="264" spans="1:16" x14ac:dyDescent="0.25">
      <c r="A264" s="268">
        <v>84</v>
      </c>
      <c r="B264" s="207" t="s">
        <v>162</v>
      </c>
      <c r="C264" s="13" t="str">
        <f t="shared" si="19"/>
        <v/>
      </c>
      <c r="D264" s="13" t="str">
        <f t="shared" si="22"/>
        <v>medium-sized</v>
      </c>
      <c r="E264" s="13" t="str">
        <f t="shared" si="20"/>
        <v/>
      </c>
      <c r="F264" s="13" t="s">
        <v>4</v>
      </c>
      <c r="G264" s="13" t="s">
        <v>15</v>
      </c>
      <c r="H264" s="167">
        <v>3081</v>
      </c>
      <c r="I264" s="167">
        <v>1590.2973</v>
      </c>
      <c r="J264" s="15">
        <f t="shared" si="21"/>
        <v>51.616270691333973</v>
      </c>
      <c r="K264" s="389"/>
      <c r="L264" s="392"/>
      <c r="M264" s="424"/>
      <c r="N264" s="421"/>
      <c r="P264"/>
    </row>
    <row r="265" spans="1:16" x14ac:dyDescent="0.25">
      <c r="A265" s="268">
        <v>125</v>
      </c>
      <c r="B265" s="192" t="s">
        <v>163</v>
      </c>
      <c r="C265" s="3" t="str">
        <f t="shared" si="19"/>
        <v>mega</v>
      </c>
      <c r="D265" s="3"/>
      <c r="E265" s="3" t="str">
        <f t="shared" si="20"/>
        <v/>
      </c>
      <c r="F265" s="3" t="s">
        <v>4</v>
      </c>
      <c r="G265" s="3" t="s">
        <v>15</v>
      </c>
      <c r="H265" s="4">
        <v>23246</v>
      </c>
      <c r="I265" s="4">
        <v>13293.3069</v>
      </c>
      <c r="J265" s="6">
        <f t="shared" si="21"/>
        <v>57.185351888496946</v>
      </c>
      <c r="K265" s="389"/>
      <c r="L265" s="392"/>
      <c r="M265" s="424"/>
      <c r="N265" s="421"/>
      <c r="P265"/>
    </row>
    <row r="266" spans="1:16" x14ac:dyDescent="0.25">
      <c r="A266" s="268">
        <v>44</v>
      </c>
      <c r="B266" s="192" t="s">
        <v>14</v>
      </c>
      <c r="C266" s="3" t="str">
        <f t="shared" si="19"/>
        <v>mega</v>
      </c>
      <c r="D266" s="3"/>
      <c r="E266" s="3" t="str">
        <f t="shared" si="20"/>
        <v/>
      </c>
      <c r="F266" s="3" t="s">
        <v>4</v>
      </c>
      <c r="G266" s="3" t="s">
        <v>15</v>
      </c>
      <c r="H266" s="4">
        <v>31681</v>
      </c>
      <c r="I266" s="4">
        <v>17938.041300000001</v>
      </c>
      <c r="J266" s="6">
        <f t="shared" si="21"/>
        <v>56.62081784034595</v>
      </c>
      <c r="K266" s="389"/>
      <c r="L266" s="392"/>
      <c r="M266" s="424" t="s">
        <v>396</v>
      </c>
      <c r="N266" s="421">
        <v>91481</v>
      </c>
      <c r="P266"/>
    </row>
    <row r="267" spans="1:16" x14ac:dyDescent="0.25">
      <c r="A267" s="268">
        <v>53</v>
      </c>
      <c r="B267" s="207" t="s">
        <v>164</v>
      </c>
      <c r="C267" s="13" t="str">
        <f t="shared" si="19"/>
        <v/>
      </c>
      <c r="D267" s="13" t="str">
        <f>IF(I267&lt;10000,IF(I267&gt;1000,"medium-sized",""))</f>
        <v>medium-sized</v>
      </c>
      <c r="E267" s="13" t="str">
        <f t="shared" si="20"/>
        <v/>
      </c>
      <c r="F267" s="13" t="s">
        <v>4</v>
      </c>
      <c r="G267" s="13" t="s">
        <v>15</v>
      </c>
      <c r="H267" s="167">
        <v>16462</v>
      </c>
      <c r="I267" s="167">
        <v>9534.1617000000006</v>
      </c>
      <c r="J267" s="15">
        <f t="shared" si="21"/>
        <v>57.916180901470057</v>
      </c>
      <c r="K267" s="389"/>
      <c r="L267" s="392"/>
      <c r="M267" s="424"/>
      <c r="N267" s="421"/>
      <c r="P267"/>
    </row>
    <row r="268" spans="1:16" x14ac:dyDescent="0.25">
      <c r="A268" s="268">
        <v>98</v>
      </c>
      <c r="B268" s="190" t="s">
        <v>166</v>
      </c>
      <c r="C268" s="158" t="str">
        <f t="shared" si="19"/>
        <v/>
      </c>
      <c r="D268" s="158" t="str">
        <f>IF(I268&lt;10000,IF(I268&gt;1000,"medium-sized",""))</f>
        <v/>
      </c>
      <c r="E268" s="158" t="str">
        <f t="shared" si="20"/>
        <v>minor</v>
      </c>
      <c r="F268" s="158" t="s">
        <v>4</v>
      </c>
      <c r="G268" s="158" t="s">
        <v>15</v>
      </c>
      <c r="H268" s="166">
        <v>2004</v>
      </c>
      <c r="I268" s="166">
        <v>985.59990000000005</v>
      </c>
      <c r="J268" s="159">
        <f t="shared" si="21"/>
        <v>49.181631736526946</v>
      </c>
      <c r="K268" s="389"/>
      <c r="L268" s="392"/>
      <c r="M268" s="203" t="s">
        <v>397</v>
      </c>
      <c r="N268" s="204">
        <v>14220</v>
      </c>
      <c r="P268"/>
    </row>
    <row r="269" spans="1:16" x14ac:dyDescent="0.25">
      <c r="A269" s="268">
        <v>93</v>
      </c>
      <c r="B269" s="190" t="s">
        <v>165</v>
      </c>
      <c r="C269" s="158" t="str">
        <f t="shared" si="19"/>
        <v/>
      </c>
      <c r="D269" s="158" t="str">
        <f>IF(I269&lt;10000,IF(I269&gt;1000,"medium-sized",""))</f>
        <v/>
      </c>
      <c r="E269" s="158" t="str">
        <f t="shared" si="20"/>
        <v>minor</v>
      </c>
      <c r="F269" s="158" t="s">
        <v>4</v>
      </c>
      <c r="G269" s="158" t="s">
        <v>15</v>
      </c>
      <c r="H269" s="166">
        <v>1165</v>
      </c>
      <c r="I269" s="166">
        <v>549.39059999999995</v>
      </c>
      <c r="J269" s="159">
        <f t="shared" si="21"/>
        <v>47.157991416309009</v>
      </c>
      <c r="K269" s="389"/>
      <c r="L269" s="392"/>
      <c r="M269" s="203" t="s">
        <v>165</v>
      </c>
      <c r="N269" s="204">
        <v>476</v>
      </c>
      <c r="P269"/>
    </row>
    <row r="270" spans="1:16" ht="15.75" thickBot="1" x14ac:dyDescent="0.3">
      <c r="A270" s="268">
        <v>2</v>
      </c>
      <c r="B270" s="253" t="s">
        <v>167</v>
      </c>
      <c r="C270" s="185" t="str">
        <f t="shared" si="19"/>
        <v/>
      </c>
      <c r="D270" s="185" t="str">
        <f>IF(I270&lt;10000,IF(I270&gt;1000,"medium-sized",""))</f>
        <v>medium-sized</v>
      </c>
      <c r="E270" s="185" t="str">
        <f t="shared" si="20"/>
        <v/>
      </c>
      <c r="F270" s="185" t="s">
        <v>4</v>
      </c>
      <c r="G270" s="185" t="s">
        <v>15</v>
      </c>
      <c r="H270" s="187">
        <v>4894</v>
      </c>
      <c r="I270" s="187">
        <v>2091.1770000000001</v>
      </c>
      <c r="J270" s="188">
        <f t="shared" si="21"/>
        <v>42.729403351042095</v>
      </c>
      <c r="K270" s="390"/>
      <c r="L270" s="393"/>
      <c r="M270" s="202" t="s">
        <v>167</v>
      </c>
      <c r="N270" s="153">
        <f>56+75+239</f>
        <v>370</v>
      </c>
      <c r="P270"/>
    </row>
    <row r="271" spans="1:16" x14ac:dyDescent="0.25">
      <c r="A271" s="268">
        <v>103</v>
      </c>
      <c r="B271" s="3" t="s">
        <v>40</v>
      </c>
      <c r="C271" s="3" t="str">
        <f t="shared" si="19"/>
        <v>mega</v>
      </c>
      <c r="D271" s="3"/>
      <c r="E271" s="3" t="str">
        <f t="shared" si="20"/>
        <v/>
      </c>
      <c r="F271" s="3" t="s">
        <v>4</v>
      </c>
      <c r="G271" s="3" t="s">
        <v>41</v>
      </c>
      <c r="H271" s="4">
        <v>17608</v>
      </c>
      <c r="I271" s="4">
        <v>10667</v>
      </c>
      <c r="J271" s="6">
        <f t="shared" si="21"/>
        <v>60.580417991821896</v>
      </c>
      <c r="K271" s="219" t="s">
        <v>434</v>
      </c>
      <c r="L271" s="234">
        <v>91132</v>
      </c>
      <c r="M271" s="219" t="s">
        <v>434</v>
      </c>
      <c r="N271" s="234">
        <v>12484</v>
      </c>
    </row>
    <row r="272" spans="1:16" ht="15.75" thickBot="1" x14ac:dyDescent="0.3">
      <c r="A272" s="268">
        <v>91</v>
      </c>
      <c r="B272" s="3" t="s">
        <v>84</v>
      </c>
      <c r="C272" s="3" t="str">
        <f t="shared" si="19"/>
        <v>mega</v>
      </c>
      <c r="D272" s="3"/>
      <c r="E272" s="3" t="str">
        <f t="shared" si="20"/>
        <v/>
      </c>
      <c r="F272" s="3" t="s">
        <v>4</v>
      </c>
      <c r="G272" s="3" t="s">
        <v>46</v>
      </c>
      <c r="H272" s="4">
        <v>14746</v>
      </c>
      <c r="I272" s="4">
        <v>10451</v>
      </c>
      <c r="J272" s="6">
        <f t="shared" si="21"/>
        <v>70.873457208734578</v>
      </c>
      <c r="K272" s="219" t="s">
        <v>84</v>
      </c>
      <c r="L272" s="234">
        <v>67635</v>
      </c>
      <c r="M272" s="234" t="s">
        <v>84</v>
      </c>
      <c r="N272" s="234">
        <f>13884+139</f>
        <v>14023</v>
      </c>
    </row>
    <row r="273" spans="1:14" x14ac:dyDescent="0.25">
      <c r="A273" s="268">
        <v>127</v>
      </c>
      <c r="B273" s="205" t="s">
        <v>45</v>
      </c>
      <c r="C273" s="206" t="str">
        <f t="shared" si="19"/>
        <v>mega</v>
      </c>
      <c r="D273" s="206"/>
      <c r="E273" s="206" t="str">
        <f t="shared" si="20"/>
        <v/>
      </c>
      <c r="F273" s="206" t="s">
        <v>4</v>
      </c>
      <c r="G273" s="206" t="s">
        <v>46</v>
      </c>
      <c r="H273" s="181">
        <v>385371</v>
      </c>
      <c r="I273" s="181">
        <v>91885</v>
      </c>
      <c r="J273" s="182">
        <f t="shared" si="21"/>
        <v>23.843257536244295</v>
      </c>
      <c r="K273" s="376" t="s">
        <v>435</v>
      </c>
      <c r="L273" s="378">
        <v>272932</v>
      </c>
      <c r="M273" s="267" t="s">
        <v>45</v>
      </c>
      <c r="N273" s="237">
        <v>74075</v>
      </c>
    </row>
    <row r="274" spans="1:14" ht="15.75" thickBot="1" x14ac:dyDescent="0.3">
      <c r="A274" s="268">
        <v>271</v>
      </c>
      <c r="B274" s="253" t="s">
        <v>431</v>
      </c>
      <c r="C274" s="185"/>
      <c r="D274" s="188" t="str">
        <f>IF(I274&lt;10000,IF(I274&gt;1000,"medium-sized",""))</f>
        <v>medium-sized</v>
      </c>
      <c r="E274" s="185"/>
      <c r="F274" s="185" t="s">
        <v>4</v>
      </c>
      <c r="G274" s="185" t="s">
        <v>46</v>
      </c>
      <c r="H274" s="187">
        <v>23506</v>
      </c>
      <c r="I274" s="187">
        <v>4751</v>
      </c>
      <c r="J274" s="188">
        <f t="shared" si="21"/>
        <v>20.21186080149749</v>
      </c>
      <c r="K274" s="377"/>
      <c r="L274" s="379"/>
      <c r="M274" s="238" t="s">
        <v>436</v>
      </c>
      <c r="N274" s="239">
        <v>35394</v>
      </c>
    </row>
    <row r="275" spans="1:14" x14ac:dyDescent="0.25">
      <c r="A275" s="268">
        <v>265</v>
      </c>
      <c r="B275" s="208" t="s">
        <v>422</v>
      </c>
      <c r="C275" s="177"/>
      <c r="D275" s="180" t="str">
        <f>IF(I275&lt;10000,IF(I275&gt;1000,"medium-sized",""))</f>
        <v>medium-sized</v>
      </c>
      <c r="E275" s="177"/>
      <c r="F275" s="177" t="s">
        <v>4</v>
      </c>
      <c r="G275" s="177" t="s">
        <v>428</v>
      </c>
      <c r="H275" s="179">
        <v>2208</v>
      </c>
      <c r="I275" s="179">
        <f>31+88+76+527+811</f>
        <v>1533</v>
      </c>
      <c r="J275" s="180">
        <f t="shared" si="21"/>
        <v>69.429347826086953</v>
      </c>
      <c r="K275" s="376" t="s">
        <v>437</v>
      </c>
      <c r="L275" s="378">
        <v>54103</v>
      </c>
      <c r="M275" s="235" t="s">
        <v>438</v>
      </c>
      <c r="N275" s="237">
        <v>14703</v>
      </c>
    </row>
    <row r="276" spans="1:14" ht="15.75" thickBot="1" x14ac:dyDescent="0.3">
      <c r="A276" s="268">
        <v>266</v>
      </c>
      <c r="B276" s="152" t="s">
        <v>423</v>
      </c>
      <c r="C276" s="30"/>
      <c r="D276" s="30"/>
      <c r="E276" s="30" t="str">
        <f t="shared" ref="E276:E277" si="23">IF(I276&lt;1000,"minor","")</f>
        <v>minor</v>
      </c>
      <c r="F276" s="30" t="s">
        <v>4</v>
      </c>
      <c r="G276" s="30" t="s">
        <v>429</v>
      </c>
      <c r="H276" s="31">
        <v>1299</v>
      </c>
      <c r="I276" s="31">
        <f>193+669+13</f>
        <v>875</v>
      </c>
      <c r="J276" s="155">
        <f t="shared" si="21"/>
        <v>67.359507313317934</v>
      </c>
      <c r="K276" s="377"/>
      <c r="L276" s="379"/>
      <c r="M276" s="238" t="s">
        <v>439</v>
      </c>
      <c r="N276" s="239">
        <v>18264</v>
      </c>
    </row>
    <row r="277" spans="1:14" ht="15.75" thickBot="1" x14ac:dyDescent="0.3">
      <c r="A277" s="268">
        <v>267</v>
      </c>
      <c r="B277" s="10" t="s">
        <v>424</v>
      </c>
      <c r="C277" s="10"/>
      <c r="D277" s="10"/>
      <c r="E277" s="10" t="str">
        <f t="shared" si="23"/>
        <v>minor</v>
      </c>
      <c r="F277" s="10" t="s">
        <v>4</v>
      </c>
      <c r="G277" s="10" t="s">
        <v>430</v>
      </c>
      <c r="H277" s="26">
        <v>1630</v>
      </c>
      <c r="I277" s="26">
        <f>41+15+612+2</f>
        <v>670</v>
      </c>
      <c r="J277" s="11">
        <f t="shared" si="21"/>
        <v>41.104294478527606</v>
      </c>
    </row>
    <row r="278" spans="1:14" ht="15.75" thickBot="1" x14ac:dyDescent="0.3">
      <c r="A278" s="268">
        <v>268</v>
      </c>
      <c r="B278" s="269" t="s">
        <v>425</v>
      </c>
      <c r="C278" s="270"/>
      <c r="D278" s="271" t="str">
        <f>IF(I278&lt;10000,IF(I278&gt;1000,"medium-sized",""))</f>
        <v>medium-sized</v>
      </c>
      <c r="E278" s="270"/>
      <c r="F278" s="270" t="s">
        <v>4</v>
      </c>
      <c r="G278" s="270" t="s">
        <v>430</v>
      </c>
      <c r="H278" s="272">
        <v>4805</v>
      </c>
      <c r="I278" s="272">
        <v>1740</v>
      </c>
      <c r="J278" s="271">
        <f t="shared" si="21"/>
        <v>36.212278876170657</v>
      </c>
      <c r="K278" s="273" t="s">
        <v>425</v>
      </c>
      <c r="L278" s="274">
        <v>2617</v>
      </c>
      <c r="M278" s="273" t="s">
        <v>425</v>
      </c>
      <c r="N278" s="275">
        <v>394</v>
      </c>
    </row>
    <row r="279" spans="1:14" x14ac:dyDescent="0.25">
      <c r="A279" s="268">
        <v>269</v>
      </c>
      <c r="B279" s="10" t="s">
        <v>426</v>
      </c>
      <c r="C279" s="10"/>
      <c r="D279" s="10"/>
      <c r="E279" s="10" t="str">
        <f t="shared" ref="E279:E283" si="24">IF(I279&lt;1000,"minor","")</f>
        <v>minor</v>
      </c>
      <c r="F279" s="10" t="s">
        <v>4</v>
      </c>
      <c r="G279" s="10" t="s">
        <v>430</v>
      </c>
      <c r="H279" s="26">
        <v>1360</v>
      </c>
      <c r="I279" s="26">
        <v>692</v>
      </c>
      <c r="J279" s="11">
        <f t="shared" si="21"/>
        <v>50.882352941176471</v>
      </c>
    </row>
    <row r="280" spans="1:14" ht="15.75" thickBot="1" x14ac:dyDescent="0.3">
      <c r="A280" s="268">
        <v>270</v>
      </c>
      <c r="B280" s="10" t="s">
        <v>427</v>
      </c>
      <c r="C280" s="10"/>
      <c r="D280" s="10"/>
      <c r="E280" s="10" t="str">
        <f t="shared" si="24"/>
        <v>minor</v>
      </c>
      <c r="F280" s="10" t="s">
        <v>4</v>
      </c>
      <c r="G280" s="10" t="s">
        <v>430</v>
      </c>
      <c r="H280" s="26">
        <v>889</v>
      </c>
      <c r="I280" s="26">
        <v>515</v>
      </c>
      <c r="J280" s="11">
        <f t="shared" si="21"/>
        <v>57.930258717660294</v>
      </c>
    </row>
    <row r="281" spans="1:14" ht="15.75" thickBot="1" x14ac:dyDescent="0.3">
      <c r="A281" s="268">
        <v>273</v>
      </c>
      <c r="B281" s="276" t="s">
        <v>433</v>
      </c>
      <c r="C281" s="277"/>
      <c r="D281" s="277"/>
      <c r="E281" s="277" t="str">
        <f t="shared" si="24"/>
        <v>minor</v>
      </c>
      <c r="F281" s="277" t="s">
        <v>4</v>
      </c>
      <c r="G281" s="277" t="s">
        <v>430</v>
      </c>
      <c r="H281" s="278">
        <v>1331</v>
      </c>
      <c r="I281" s="278">
        <v>311</v>
      </c>
      <c r="J281" s="279">
        <f t="shared" si="21"/>
        <v>23.36589030803907</v>
      </c>
      <c r="K281" s="273" t="s">
        <v>433</v>
      </c>
      <c r="L281" s="274">
        <v>1004</v>
      </c>
      <c r="M281" s="274" t="s">
        <v>433</v>
      </c>
      <c r="N281" s="275">
        <v>67</v>
      </c>
    </row>
    <row r="282" spans="1:14" ht="15.75" thickBot="1" x14ac:dyDescent="0.3">
      <c r="A282">
        <v>3</v>
      </c>
      <c r="B282" s="269" t="s">
        <v>168</v>
      </c>
      <c r="C282" s="270" t="str">
        <f t="shared" ref="C282" si="25">IF(I282&gt;10000,"mega","")</f>
        <v/>
      </c>
      <c r="D282" s="270" t="str">
        <f t="shared" ref="D282" si="26">IF(I282&lt;10000,IF(I282&gt;1000,"medium-sized",""))</f>
        <v>medium-sized</v>
      </c>
      <c r="E282" s="270" t="str">
        <f t="shared" si="24"/>
        <v/>
      </c>
      <c r="F282" s="270" t="s">
        <v>4</v>
      </c>
      <c r="G282" s="270" t="s">
        <v>15</v>
      </c>
      <c r="H282" s="272">
        <v>8947</v>
      </c>
      <c r="I282" s="272">
        <v>4322</v>
      </c>
      <c r="J282" s="271">
        <f t="shared" si="21"/>
        <v>48.306694981558067</v>
      </c>
      <c r="K282" s="273" t="s">
        <v>168</v>
      </c>
      <c r="L282" s="274">
        <v>18280</v>
      </c>
      <c r="M282" s="274" t="s">
        <v>168</v>
      </c>
      <c r="N282" s="275">
        <v>8333</v>
      </c>
    </row>
    <row r="283" spans="1:14" ht="15.75" thickBot="1" x14ac:dyDescent="0.3">
      <c r="A283" s="280">
        <v>272</v>
      </c>
      <c r="B283" s="276" t="s">
        <v>432</v>
      </c>
      <c r="C283" s="277"/>
      <c r="D283" s="277"/>
      <c r="E283" s="277" t="str">
        <f t="shared" si="24"/>
        <v>minor</v>
      </c>
      <c r="F283" s="277" t="s">
        <v>4</v>
      </c>
      <c r="G283" s="277" t="s">
        <v>15</v>
      </c>
      <c r="H283" s="278">
        <v>1305</v>
      </c>
      <c r="I283" s="278">
        <f>283+3+1</f>
        <v>287</v>
      </c>
      <c r="J283" s="279">
        <f t="shared" si="21"/>
        <v>21.992337164750957</v>
      </c>
      <c r="K283" s="273" t="s">
        <v>432</v>
      </c>
      <c r="L283" s="274">
        <v>3741</v>
      </c>
      <c r="M283" s="273" t="s">
        <v>432</v>
      </c>
      <c r="N283" s="275">
        <v>810</v>
      </c>
    </row>
    <row r="284" spans="1:14" x14ac:dyDescent="0.25">
      <c r="A284" s="3">
        <v>245</v>
      </c>
      <c r="B284" s="281" t="s">
        <v>402</v>
      </c>
      <c r="C284" s="281"/>
      <c r="D284" s="282" t="str">
        <f>IF(I284&lt;10000,IF(I284&gt;1000,"medium-sized",""))</f>
        <v>medium-sized</v>
      </c>
      <c r="E284" s="281"/>
      <c r="F284" s="281" t="s">
        <v>4</v>
      </c>
      <c r="G284" s="281" t="s">
        <v>15</v>
      </c>
      <c r="H284" s="283">
        <v>8859</v>
      </c>
      <c r="I284" s="283">
        <v>1834</v>
      </c>
      <c r="J284" s="282">
        <f t="shared" si="21"/>
        <v>20.702110847725478</v>
      </c>
    </row>
    <row r="285" spans="1:14" x14ac:dyDescent="0.25">
      <c r="A285" s="3">
        <v>246</v>
      </c>
      <c r="B285" s="281" t="s">
        <v>403</v>
      </c>
      <c r="C285" s="281"/>
      <c r="D285" s="282" t="str">
        <f>IF(I285&lt;10000,IF(I285&gt;1000,"medium-sized",""))</f>
        <v>medium-sized</v>
      </c>
      <c r="E285" s="281"/>
      <c r="F285" s="281" t="s">
        <v>4</v>
      </c>
      <c r="G285" s="281" t="s">
        <v>15</v>
      </c>
      <c r="H285" s="283">
        <v>1871.8</v>
      </c>
      <c r="I285" s="283">
        <v>1318</v>
      </c>
      <c r="J285" s="282">
        <f t="shared" si="21"/>
        <v>70.413505716422691</v>
      </c>
    </row>
    <row r="286" spans="1:14" x14ac:dyDescent="0.25">
      <c r="A286" s="3">
        <v>247</v>
      </c>
      <c r="B286" s="281" t="s">
        <v>404</v>
      </c>
      <c r="C286" s="281"/>
      <c r="D286" s="282" t="str">
        <f>IF(I286&lt;10000,IF(I286&gt;1000,"medium-sized",""))</f>
        <v>medium-sized</v>
      </c>
      <c r="E286" s="281"/>
      <c r="F286" s="281" t="s">
        <v>4</v>
      </c>
      <c r="G286" s="281" t="s">
        <v>15</v>
      </c>
      <c r="H286" s="283">
        <v>4882.8</v>
      </c>
      <c r="I286" s="283">
        <f>1195+860+287</f>
        <v>2342</v>
      </c>
      <c r="J286" s="282">
        <f t="shared" si="21"/>
        <v>47.964282788563935</v>
      </c>
    </row>
    <row r="287" spans="1:14" x14ac:dyDescent="0.25">
      <c r="A287" s="3">
        <v>248</v>
      </c>
      <c r="B287" s="10" t="s">
        <v>405</v>
      </c>
      <c r="C287" s="10"/>
      <c r="D287" s="10"/>
      <c r="E287" s="10" t="str">
        <f t="shared" ref="E287:E303" si="27">IF(I287&lt;1000,"minor","")</f>
        <v>minor</v>
      </c>
      <c r="F287" s="10" t="s">
        <v>4</v>
      </c>
      <c r="G287" s="10" t="s">
        <v>15</v>
      </c>
      <c r="H287" s="26">
        <v>534.23</v>
      </c>
      <c r="I287" s="26">
        <v>277</v>
      </c>
      <c r="J287" s="11">
        <f t="shared" si="21"/>
        <v>51.85032663833929</v>
      </c>
    </row>
    <row r="288" spans="1:14" x14ac:dyDescent="0.25">
      <c r="A288" s="3">
        <v>249</v>
      </c>
      <c r="B288" s="10" t="s">
        <v>406</v>
      </c>
      <c r="C288" s="10"/>
      <c r="D288" s="10"/>
      <c r="E288" s="10" t="str">
        <f t="shared" si="27"/>
        <v>minor</v>
      </c>
      <c r="F288" s="10" t="s">
        <v>4</v>
      </c>
      <c r="G288" s="10" t="s">
        <v>15</v>
      </c>
      <c r="H288" s="26">
        <v>147.74</v>
      </c>
      <c r="I288" s="26">
        <v>71</v>
      </c>
      <c r="J288" s="11">
        <f t="shared" si="21"/>
        <v>48.057398131853255</v>
      </c>
    </row>
    <row r="289" spans="1:10" x14ac:dyDescent="0.25">
      <c r="A289" s="3">
        <v>250</v>
      </c>
      <c r="B289" s="10" t="s">
        <v>407</v>
      </c>
      <c r="C289" s="10"/>
      <c r="D289" s="10"/>
      <c r="E289" s="10" t="str">
        <f t="shared" si="27"/>
        <v>minor</v>
      </c>
      <c r="F289" s="10" t="s">
        <v>4</v>
      </c>
      <c r="G289" s="10" t="s">
        <v>15</v>
      </c>
      <c r="H289" s="26">
        <v>286.14</v>
      </c>
      <c r="I289" s="26">
        <v>121</v>
      </c>
      <c r="J289" s="11">
        <f t="shared" si="21"/>
        <v>42.286992381351787</v>
      </c>
    </row>
    <row r="290" spans="1:10" x14ac:dyDescent="0.25">
      <c r="A290" s="3">
        <v>251</v>
      </c>
      <c r="B290" s="10" t="s">
        <v>408</v>
      </c>
      <c r="C290" s="10"/>
      <c r="D290" s="10"/>
      <c r="E290" s="10" t="str">
        <f t="shared" si="27"/>
        <v>minor</v>
      </c>
      <c r="F290" s="10" t="s">
        <v>4</v>
      </c>
      <c r="G290" s="10" t="s">
        <v>15</v>
      </c>
      <c r="H290" s="26">
        <v>120.73</v>
      </c>
      <c r="I290" s="26">
        <v>56</v>
      </c>
      <c r="J290" s="11">
        <f t="shared" si="21"/>
        <v>46.384494326182391</v>
      </c>
    </row>
    <row r="291" spans="1:10" x14ac:dyDescent="0.25">
      <c r="A291" s="3">
        <v>252</v>
      </c>
      <c r="B291" s="10" t="s">
        <v>409</v>
      </c>
      <c r="C291" s="10"/>
      <c r="D291" s="10"/>
      <c r="E291" s="10" t="str">
        <f t="shared" si="27"/>
        <v>minor</v>
      </c>
      <c r="F291" s="10" t="s">
        <v>4</v>
      </c>
      <c r="G291" s="10" t="s">
        <v>15</v>
      </c>
      <c r="H291" s="26">
        <v>48.109000000000002</v>
      </c>
      <c r="I291" s="26">
        <v>26</v>
      </c>
      <c r="J291" s="11">
        <f t="shared" si="21"/>
        <v>54.043941881976345</v>
      </c>
    </row>
    <row r="292" spans="1:10" x14ac:dyDescent="0.25">
      <c r="A292" s="3">
        <v>253</v>
      </c>
      <c r="B292" s="10" t="s">
        <v>410</v>
      </c>
      <c r="C292" s="10"/>
      <c r="D292" s="10"/>
      <c r="E292" s="10" t="str">
        <f t="shared" si="27"/>
        <v>minor</v>
      </c>
      <c r="F292" s="10" t="s">
        <v>4</v>
      </c>
      <c r="G292" s="10" t="s">
        <v>15</v>
      </c>
      <c r="H292" s="26">
        <v>130.94</v>
      </c>
      <c r="I292" s="26">
        <v>90</v>
      </c>
      <c r="J292" s="11">
        <f t="shared" si="21"/>
        <v>68.733771192912783</v>
      </c>
    </row>
    <row r="293" spans="1:10" x14ac:dyDescent="0.25">
      <c r="A293" s="3">
        <v>254</v>
      </c>
      <c r="B293" s="10" t="s">
        <v>411</v>
      </c>
      <c r="C293" s="10"/>
      <c r="D293" s="10"/>
      <c r="E293" s="10" t="str">
        <f t="shared" si="27"/>
        <v>minor</v>
      </c>
      <c r="F293" s="10" t="s">
        <v>4</v>
      </c>
      <c r="G293" s="10" t="s">
        <v>15</v>
      </c>
      <c r="H293" s="26">
        <v>337.01</v>
      </c>
      <c r="I293" s="26">
        <v>229</v>
      </c>
      <c r="J293" s="11">
        <f t="shared" si="21"/>
        <v>67.950505919705648</v>
      </c>
    </row>
    <row r="294" spans="1:10" x14ac:dyDescent="0.25">
      <c r="A294" s="3">
        <v>255</v>
      </c>
      <c r="B294" s="10" t="s">
        <v>412</v>
      </c>
      <c r="C294" s="10"/>
      <c r="D294" s="10"/>
      <c r="E294" s="10" t="str">
        <f t="shared" si="27"/>
        <v>minor</v>
      </c>
      <c r="F294" s="10" t="s">
        <v>4</v>
      </c>
      <c r="G294" s="10" t="s">
        <v>15</v>
      </c>
      <c r="H294" s="26">
        <v>2847.1</v>
      </c>
      <c r="I294" s="26">
        <v>22</v>
      </c>
      <c r="J294" s="11">
        <f t="shared" si="21"/>
        <v>0.77271609708124056</v>
      </c>
    </row>
    <row r="295" spans="1:10" x14ac:dyDescent="0.25">
      <c r="A295" s="3">
        <v>256</v>
      </c>
      <c r="B295" s="10" t="s">
        <v>413</v>
      </c>
      <c r="C295" s="10"/>
      <c r="D295" s="10"/>
      <c r="E295" s="10" t="str">
        <f t="shared" si="27"/>
        <v>minor</v>
      </c>
      <c r="F295" s="10" t="s">
        <v>4</v>
      </c>
      <c r="G295" s="10" t="s">
        <v>15</v>
      </c>
      <c r="H295" s="26">
        <v>1061.5999999999999</v>
      </c>
      <c r="I295" s="26">
        <v>117</v>
      </c>
      <c r="J295" s="11">
        <f t="shared" si="21"/>
        <v>11.021100226073852</v>
      </c>
    </row>
    <row r="296" spans="1:10" x14ac:dyDescent="0.25">
      <c r="A296" s="3">
        <v>257</v>
      </c>
      <c r="B296" s="10" t="s">
        <v>414</v>
      </c>
      <c r="C296" s="10"/>
      <c r="D296" s="10"/>
      <c r="E296" s="10" t="str">
        <f t="shared" si="27"/>
        <v>minor</v>
      </c>
      <c r="F296" s="10" t="s">
        <v>4</v>
      </c>
      <c r="G296" s="10" t="s">
        <v>15</v>
      </c>
      <c r="H296" s="26">
        <v>373.59</v>
      </c>
      <c r="I296" s="26">
        <v>99</v>
      </c>
      <c r="J296" s="11">
        <f t="shared" si="21"/>
        <v>26.499638641291256</v>
      </c>
    </row>
    <row r="297" spans="1:10" x14ac:dyDescent="0.25">
      <c r="A297" s="3">
        <v>258</v>
      </c>
      <c r="B297" s="10" t="s">
        <v>415</v>
      </c>
      <c r="C297" s="10"/>
      <c r="D297" s="10"/>
      <c r="E297" s="10" t="str">
        <f t="shared" si="27"/>
        <v>minor</v>
      </c>
      <c r="F297" s="10" t="s">
        <v>4</v>
      </c>
      <c r="G297" s="10" t="s">
        <v>15</v>
      </c>
      <c r="H297" s="26">
        <v>201.51</v>
      </c>
      <c r="I297" s="26">
        <v>94</v>
      </c>
      <c r="J297" s="11">
        <f t="shared" si="21"/>
        <v>46.647809041734902</v>
      </c>
    </row>
    <row r="298" spans="1:10" x14ac:dyDescent="0.25">
      <c r="A298" s="3">
        <v>259</v>
      </c>
      <c r="B298" s="10" t="s">
        <v>416</v>
      </c>
      <c r="C298" s="10"/>
      <c r="D298" s="10"/>
      <c r="E298" s="10" t="str">
        <f t="shared" si="27"/>
        <v>minor</v>
      </c>
      <c r="F298" s="10" t="s">
        <v>4</v>
      </c>
      <c r="G298" s="10" t="s">
        <v>15</v>
      </c>
      <c r="H298" s="26">
        <v>243.55</v>
      </c>
      <c r="I298" s="26">
        <v>167</v>
      </c>
      <c r="J298" s="11">
        <f t="shared" si="21"/>
        <v>68.569082323958114</v>
      </c>
    </row>
    <row r="299" spans="1:10" x14ac:dyDescent="0.25">
      <c r="A299" s="3">
        <v>260</v>
      </c>
      <c r="B299" s="10" t="s">
        <v>417</v>
      </c>
      <c r="C299" s="10"/>
      <c r="D299" s="10"/>
      <c r="E299" s="10" t="str">
        <f t="shared" si="27"/>
        <v>minor</v>
      </c>
      <c r="F299" s="10" t="s">
        <v>4</v>
      </c>
      <c r="G299" s="10" t="s">
        <v>15</v>
      </c>
      <c r="H299" s="26">
        <v>750.72</v>
      </c>
      <c r="I299" s="26">
        <v>296</v>
      </c>
      <c r="J299" s="11">
        <f t="shared" si="21"/>
        <v>39.428815004262574</v>
      </c>
    </row>
    <row r="300" spans="1:10" x14ac:dyDescent="0.25">
      <c r="A300" s="3">
        <v>261</v>
      </c>
      <c r="B300" s="10" t="s">
        <v>418</v>
      </c>
      <c r="C300" s="10"/>
      <c r="D300" s="10"/>
      <c r="E300" s="10" t="str">
        <f t="shared" si="27"/>
        <v>minor</v>
      </c>
      <c r="F300" s="10" t="s">
        <v>4</v>
      </c>
      <c r="G300" s="10" t="s">
        <v>15</v>
      </c>
      <c r="H300" s="26">
        <v>2034.3</v>
      </c>
      <c r="I300" s="26">
        <v>71</v>
      </c>
      <c r="J300" s="11">
        <f t="shared" si="21"/>
        <v>3.4901440298874307</v>
      </c>
    </row>
    <row r="301" spans="1:10" x14ac:dyDescent="0.25">
      <c r="A301" s="3">
        <v>262</v>
      </c>
      <c r="B301" s="10" t="s">
        <v>419</v>
      </c>
      <c r="C301" s="10"/>
      <c r="D301" s="10"/>
      <c r="E301" s="10" t="str">
        <f t="shared" si="27"/>
        <v>minor</v>
      </c>
      <c r="F301" s="10" t="s">
        <v>4</v>
      </c>
      <c r="G301" s="10" t="s">
        <v>15</v>
      </c>
      <c r="H301" s="26">
        <v>1038</v>
      </c>
      <c r="I301" s="26">
        <f>533+47</f>
        <v>580</v>
      </c>
      <c r="J301" s="11">
        <f t="shared" si="21"/>
        <v>55.876685934489402</v>
      </c>
    </row>
    <row r="302" spans="1:10" x14ac:dyDescent="0.25">
      <c r="A302" s="3">
        <v>263</v>
      </c>
      <c r="B302" s="10" t="s">
        <v>420</v>
      </c>
      <c r="C302" s="10"/>
      <c r="D302" s="10"/>
      <c r="E302" s="10" t="str">
        <f t="shared" si="27"/>
        <v>minor</v>
      </c>
      <c r="F302" s="10" t="s">
        <v>4</v>
      </c>
      <c r="G302" s="10" t="s">
        <v>15</v>
      </c>
      <c r="H302" s="26">
        <v>356.08</v>
      </c>
      <c r="I302" s="26">
        <f>85+29+8+39</f>
        <v>161</v>
      </c>
      <c r="J302" s="11">
        <f t="shared" ref="J302:J303" si="28">I302*100/H302</f>
        <v>45.214558526173896</v>
      </c>
    </row>
    <row r="303" spans="1:10" x14ac:dyDescent="0.25">
      <c r="A303" s="3">
        <v>264</v>
      </c>
      <c r="B303" s="10" t="s">
        <v>421</v>
      </c>
      <c r="C303" s="10"/>
      <c r="D303" s="10"/>
      <c r="E303" s="10" t="str">
        <f t="shared" si="27"/>
        <v>minor</v>
      </c>
      <c r="F303" s="10" t="s">
        <v>4</v>
      </c>
      <c r="G303" s="10" t="s">
        <v>15</v>
      </c>
      <c r="H303" s="26">
        <v>212.9</v>
      </c>
      <c r="I303" s="26">
        <v>141</v>
      </c>
      <c r="J303" s="11">
        <f t="shared" si="28"/>
        <v>66.228276186002816</v>
      </c>
    </row>
  </sheetData>
  <mergeCells count="159">
    <mergeCell ref="M258:M265"/>
    <mergeCell ref="N258:N265"/>
    <mergeCell ref="M266:M267"/>
    <mergeCell ref="N266:N267"/>
    <mergeCell ref="K256:K257"/>
    <mergeCell ref="L256:L257"/>
    <mergeCell ref="M256:M257"/>
    <mergeCell ref="N256:N257"/>
    <mergeCell ref="M212:M213"/>
    <mergeCell ref="A191:A192"/>
    <mergeCell ref="L203:L205"/>
    <mergeCell ref="K203:K205"/>
    <mergeCell ref="M203:M204"/>
    <mergeCell ref="K244:K255"/>
    <mergeCell ref="L244:L255"/>
    <mergeCell ref="M244:M255"/>
    <mergeCell ref="N244:N255"/>
    <mergeCell ref="N212:N213"/>
    <mergeCell ref="K239:K243"/>
    <mergeCell ref="L239:L243"/>
    <mergeCell ref="M239:M243"/>
    <mergeCell ref="N239:N243"/>
    <mergeCell ref="N203:N204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M160:M162"/>
    <mergeCell ref="N160:N162"/>
    <mergeCell ref="K154:K156"/>
    <mergeCell ref="L154:L156"/>
    <mergeCell ref="M155:M156"/>
    <mergeCell ref="N155:N156"/>
    <mergeCell ref="K184:K185"/>
    <mergeCell ref="L184:L185"/>
    <mergeCell ref="K189:K190"/>
    <mergeCell ref="M189:M190"/>
    <mergeCell ref="L189:L190"/>
    <mergeCell ref="K168:K169"/>
    <mergeCell ref="L168:L169"/>
    <mergeCell ref="M168:M169"/>
    <mergeCell ref="N168:N169"/>
    <mergeCell ref="K177:K178"/>
    <mergeCell ref="M177:M178"/>
    <mergeCell ref="L177:L178"/>
    <mergeCell ref="N177:N178"/>
    <mergeCell ref="N189:N190"/>
    <mergeCell ref="M157:M159"/>
    <mergeCell ref="L157:L159"/>
    <mergeCell ref="N157:N159"/>
    <mergeCell ref="M140:M141"/>
    <mergeCell ref="N140:N141"/>
    <mergeCell ref="K143:K144"/>
    <mergeCell ref="L143:L144"/>
    <mergeCell ref="M143:M144"/>
    <mergeCell ref="N143:N144"/>
    <mergeCell ref="K25:K26"/>
    <mergeCell ref="L25:L26"/>
    <mergeCell ref="M25:M26"/>
    <mergeCell ref="N25:N26"/>
    <mergeCell ref="K31:K33"/>
    <mergeCell ref="L31:L33"/>
    <mergeCell ref="K34:K35"/>
    <mergeCell ref="L34:L35"/>
    <mergeCell ref="K41:K44"/>
    <mergeCell ref="L41:L44"/>
    <mergeCell ref="M41:M44"/>
    <mergeCell ref="N41:N44"/>
    <mergeCell ref="K49:K50"/>
    <mergeCell ref="L49:L50"/>
    <mergeCell ref="M49:M50"/>
    <mergeCell ref="N49:N50"/>
    <mergeCell ref="K55:K56"/>
    <mergeCell ref="L55:L56"/>
    <mergeCell ref="K1:N1"/>
    <mergeCell ref="L3:L4"/>
    <mergeCell ref="N3:N4"/>
    <mergeCell ref="K6:K8"/>
    <mergeCell ref="L6:L8"/>
    <mergeCell ref="M6:M8"/>
    <mergeCell ref="N6:N8"/>
    <mergeCell ref="K15:K17"/>
    <mergeCell ref="L15:L17"/>
    <mergeCell ref="K19:K20"/>
    <mergeCell ref="L19:L20"/>
    <mergeCell ref="N19:N20"/>
    <mergeCell ref="K3:K4"/>
    <mergeCell ref="M3:M4"/>
    <mergeCell ref="M19:M20"/>
    <mergeCell ref="L28:L29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M55:M56"/>
    <mergeCell ref="N55:N56"/>
    <mergeCell ref="K66:K68"/>
    <mergeCell ref="L66:L68"/>
    <mergeCell ref="K74:K75"/>
    <mergeCell ref="L74:L75"/>
    <mergeCell ref="K76:K77"/>
    <mergeCell ref="L76:L77"/>
    <mergeCell ref="M80:M81"/>
    <mergeCell ref="N80:N81"/>
    <mergeCell ref="M82:M83"/>
    <mergeCell ref="N82:N83"/>
    <mergeCell ref="M85:M92"/>
    <mergeCell ref="N85:N92"/>
    <mergeCell ref="M127:M128"/>
    <mergeCell ref="N127:N128"/>
    <mergeCell ref="K130:K131"/>
    <mergeCell ref="L130:L131"/>
    <mergeCell ref="M130:M131"/>
    <mergeCell ref="N130:N131"/>
    <mergeCell ref="M112:M114"/>
    <mergeCell ref="N112:N114"/>
    <mergeCell ref="K98:K114"/>
    <mergeCell ref="L98:L114"/>
    <mergeCell ref="K115:K118"/>
    <mergeCell ref="L115:L118"/>
    <mergeCell ref="M115:M118"/>
    <mergeCell ref="N115:N118"/>
    <mergeCell ref="M98:M100"/>
    <mergeCell ref="N98:N100"/>
    <mergeCell ref="M101:M111"/>
    <mergeCell ref="N101:N111"/>
    <mergeCell ref="K273:K274"/>
    <mergeCell ref="L273:L274"/>
    <mergeCell ref="K275:K276"/>
    <mergeCell ref="L275:L276"/>
    <mergeCell ref="K140:K141"/>
    <mergeCell ref="L140:L141"/>
    <mergeCell ref="K80:K94"/>
    <mergeCell ref="L80:L94"/>
    <mergeCell ref="K127:K128"/>
    <mergeCell ref="L127:L128"/>
    <mergeCell ref="K160:K162"/>
    <mergeCell ref="L160:L162"/>
    <mergeCell ref="K207:K208"/>
    <mergeCell ref="L207:L208"/>
    <mergeCell ref="K212:K213"/>
    <mergeCell ref="L212:L213"/>
    <mergeCell ref="K258:K270"/>
    <mergeCell ref="L258:L270"/>
    <mergeCell ref="K157:K159"/>
    <mergeCell ref="K191:K192"/>
    <mergeCell ref="L191:L192"/>
  </mergeCells>
  <pageMargins left="0.7" right="0.7" top="0.75" bottom="0.75" header="0.3" footer="0.3"/>
  <ignoredErrors>
    <ignoredError sqref="N77:N7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4BD9-B50C-49BE-8C4D-F75E9D25D13A}">
  <dimension ref="A1:C160"/>
  <sheetViews>
    <sheetView workbookViewId="0">
      <selection activeCell="B160" sqref="B160"/>
    </sheetView>
  </sheetViews>
  <sheetFormatPr defaultRowHeight="15" x14ac:dyDescent="0.25"/>
  <cols>
    <col min="1" max="1" width="20" customWidth="1"/>
    <col min="2" max="2" width="25" customWidth="1"/>
  </cols>
  <sheetData>
    <row r="1" spans="1:3" ht="18.75" x14ac:dyDescent="0.25">
      <c r="A1" s="416" t="s">
        <v>292</v>
      </c>
      <c r="B1" s="416"/>
    </row>
    <row r="2" spans="1:3" ht="15.75" x14ac:dyDescent="0.25">
      <c r="A2" s="211" t="s">
        <v>293</v>
      </c>
      <c r="B2" s="224" t="s">
        <v>296</v>
      </c>
      <c r="C2" s="301" t="s">
        <v>470</v>
      </c>
    </row>
    <row r="3" spans="1:3" x14ac:dyDescent="0.25">
      <c r="A3" s="3" t="s">
        <v>353</v>
      </c>
      <c r="B3" s="4">
        <v>931779</v>
      </c>
      <c r="C3" s="264">
        <f>B3*100/4800844</f>
        <v>19.408649812407987</v>
      </c>
    </row>
    <row r="4" spans="1:3" x14ac:dyDescent="0.25">
      <c r="A4" s="3" t="s">
        <v>358</v>
      </c>
      <c r="B4" s="4">
        <v>471312</v>
      </c>
      <c r="C4" s="264">
        <f t="shared" ref="C4:C67" si="0">B4*100/4800844</f>
        <v>9.8172737960241996</v>
      </c>
    </row>
    <row r="5" spans="1:3" x14ac:dyDescent="0.25">
      <c r="A5" s="3" t="s">
        <v>394</v>
      </c>
      <c r="B5" s="4">
        <v>403868</v>
      </c>
      <c r="C5" s="264">
        <f t="shared" si="0"/>
        <v>8.4124374797431454</v>
      </c>
    </row>
    <row r="6" spans="1:3" x14ac:dyDescent="0.25">
      <c r="A6" s="3" t="s">
        <v>435</v>
      </c>
      <c r="B6" s="4">
        <v>272932</v>
      </c>
      <c r="C6" s="264">
        <f t="shared" si="0"/>
        <v>5.6850837061150079</v>
      </c>
    </row>
    <row r="7" spans="1:3" x14ac:dyDescent="0.25">
      <c r="A7" s="3" t="s">
        <v>299</v>
      </c>
      <c r="B7" s="4">
        <v>271423</v>
      </c>
      <c r="C7" s="264">
        <f t="shared" si="0"/>
        <v>5.6536517329036311</v>
      </c>
    </row>
    <row r="8" spans="1:3" x14ac:dyDescent="0.25">
      <c r="A8" s="3" t="s">
        <v>137</v>
      </c>
      <c r="B8" s="4">
        <v>238432</v>
      </c>
      <c r="C8" s="264">
        <f t="shared" si="0"/>
        <v>4.9664600641053944</v>
      </c>
    </row>
    <row r="9" spans="1:3" x14ac:dyDescent="0.25">
      <c r="A9" s="3" t="s">
        <v>393</v>
      </c>
      <c r="B9" s="4">
        <v>218866</v>
      </c>
      <c r="C9" s="264">
        <f t="shared" si="0"/>
        <v>4.5589067255674207</v>
      </c>
    </row>
    <row r="10" spans="1:3" x14ac:dyDescent="0.25">
      <c r="A10" s="3" t="s">
        <v>308</v>
      </c>
      <c r="B10" s="4">
        <v>154517</v>
      </c>
      <c r="C10" s="264">
        <f t="shared" si="0"/>
        <v>3.2185382403594036</v>
      </c>
    </row>
    <row r="11" spans="1:3" x14ac:dyDescent="0.25">
      <c r="A11" s="3" t="s">
        <v>434</v>
      </c>
      <c r="B11" s="4">
        <v>91132</v>
      </c>
      <c r="C11" s="264">
        <f t="shared" si="0"/>
        <v>1.8982495577860892</v>
      </c>
    </row>
    <row r="12" spans="1:3" x14ac:dyDescent="0.25">
      <c r="A12" s="3" t="s">
        <v>392</v>
      </c>
      <c r="B12" s="4">
        <v>84703</v>
      </c>
      <c r="C12" s="264">
        <f t="shared" si="0"/>
        <v>1.7643356043229066</v>
      </c>
    </row>
    <row r="13" spans="1:3" x14ac:dyDescent="0.25">
      <c r="A13" s="3" t="s">
        <v>180</v>
      </c>
      <c r="B13" s="4">
        <v>84253</v>
      </c>
      <c r="C13" s="264">
        <f t="shared" si="0"/>
        <v>1.7549622524706072</v>
      </c>
    </row>
    <row r="14" spans="1:3" x14ac:dyDescent="0.25">
      <c r="A14" s="3" t="s">
        <v>321</v>
      </c>
      <c r="B14" s="4">
        <v>81095</v>
      </c>
      <c r="C14" s="264">
        <f t="shared" si="0"/>
        <v>1.6891821521382491</v>
      </c>
    </row>
    <row r="15" spans="1:3" x14ac:dyDescent="0.25">
      <c r="A15" s="3" t="s">
        <v>316</v>
      </c>
      <c r="B15" s="4">
        <v>79802</v>
      </c>
      <c r="C15" s="264">
        <f t="shared" si="0"/>
        <v>1.6622493878159756</v>
      </c>
    </row>
    <row r="16" spans="1:3" x14ac:dyDescent="0.25">
      <c r="A16" s="3" t="s">
        <v>302</v>
      </c>
      <c r="B16" s="4">
        <v>74572</v>
      </c>
      <c r="C16" s="264">
        <f t="shared" si="0"/>
        <v>1.5533102096214748</v>
      </c>
    </row>
    <row r="17" spans="1:3" x14ac:dyDescent="0.25">
      <c r="A17" s="3" t="s">
        <v>391</v>
      </c>
      <c r="B17" s="4">
        <v>74487</v>
      </c>
      <c r="C17" s="264">
        <f t="shared" si="0"/>
        <v>1.5515396876049294</v>
      </c>
    </row>
    <row r="18" spans="1:3" x14ac:dyDescent="0.25">
      <c r="A18" s="3" t="s">
        <v>303</v>
      </c>
      <c r="B18" s="4">
        <v>71786</v>
      </c>
      <c r="C18" s="264">
        <f t="shared" si="0"/>
        <v>1.4952787468203508</v>
      </c>
    </row>
    <row r="19" spans="1:3" x14ac:dyDescent="0.25">
      <c r="A19" s="3" t="s">
        <v>84</v>
      </c>
      <c r="B19" s="4">
        <v>67635</v>
      </c>
      <c r="C19" s="264">
        <f t="shared" si="0"/>
        <v>1.4088147834005853</v>
      </c>
    </row>
    <row r="20" spans="1:3" x14ac:dyDescent="0.25">
      <c r="A20" s="3" t="s">
        <v>362</v>
      </c>
      <c r="B20" s="4">
        <v>67185</v>
      </c>
      <c r="C20" s="264">
        <f t="shared" si="0"/>
        <v>1.3994414315482862</v>
      </c>
    </row>
    <row r="21" spans="1:3" x14ac:dyDescent="0.25">
      <c r="A21" s="3" t="s">
        <v>352</v>
      </c>
      <c r="B21" s="4">
        <v>62748</v>
      </c>
      <c r="C21" s="264">
        <f t="shared" si="0"/>
        <v>1.307020182284615</v>
      </c>
    </row>
    <row r="22" spans="1:3" x14ac:dyDescent="0.25">
      <c r="A22" s="3" t="s">
        <v>351</v>
      </c>
      <c r="B22" s="4">
        <v>57701</v>
      </c>
      <c r="C22" s="264">
        <f t="shared" si="0"/>
        <v>1.2018928338433825</v>
      </c>
    </row>
    <row r="23" spans="1:3" x14ac:dyDescent="0.25">
      <c r="A23" s="3" t="s">
        <v>437</v>
      </c>
      <c r="B23" s="4">
        <v>54103</v>
      </c>
      <c r="C23" s="264">
        <f t="shared" si="0"/>
        <v>1.126947678366554</v>
      </c>
    </row>
    <row r="24" spans="1:3" x14ac:dyDescent="0.25">
      <c r="A24" s="3" t="s">
        <v>301</v>
      </c>
      <c r="B24" s="4">
        <v>47858</v>
      </c>
      <c r="C24" s="264">
        <f t="shared" si="0"/>
        <v>0.99686638432742247</v>
      </c>
    </row>
    <row r="25" spans="1:3" x14ac:dyDescent="0.25">
      <c r="A25" s="3" t="s">
        <v>373</v>
      </c>
      <c r="B25" s="4">
        <v>46957</v>
      </c>
      <c r="C25" s="264">
        <f t="shared" si="0"/>
        <v>0.97809885095204097</v>
      </c>
    </row>
    <row r="26" spans="1:3" x14ac:dyDescent="0.25">
      <c r="A26" s="3" t="s">
        <v>307</v>
      </c>
      <c r="B26" s="4">
        <v>43591</v>
      </c>
      <c r="C26" s="264">
        <f t="shared" si="0"/>
        <v>0.90798617909684209</v>
      </c>
    </row>
    <row r="27" spans="1:3" x14ac:dyDescent="0.25">
      <c r="A27" s="3" t="s">
        <v>314</v>
      </c>
      <c r="B27" s="4">
        <v>42925</v>
      </c>
      <c r="C27" s="264">
        <f t="shared" si="0"/>
        <v>0.89411361835543912</v>
      </c>
    </row>
    <row r="28" spans="1:3" x14ac:dyDescent="0.25">
      <c r="A28" s="3" t="s">
        <v>47</v>
      </c>
      <c r="B28" s="4">
        <v>41446</v>
      </c>
      <c r="C28" s="264">
        <f t="shared" si="0"/>
        <v>0.86330653526754875</v>
      </c>
    </row>
    <row r="29" spans="1:3" x14ac:dyDescent="0.25">
      <c r="A29" s="3" t="s">
        <v>20</v>
      </c>
      <c r="B29" s="4">
        <v>40335</v>
      </c>
      <c r="C29" s="264">
        <f t="shared" si="0"/>
        <v>0.84016477102776099</v>
      </c>
    </row>
    <row r="30" spans="1:3" x14ac:dyDescent="0.25">
      <c r="A30" s="3" t="s">
        <v>300</v>
      </c>
      <c r="B30" s="4">
        <v>40058</v>
      </c>
      <c r="C30" s="264">
        <f t="shared" si="0"/>
        <v>0.83439495222090121</v>
      </c>
    </row>
    <row r="31" spans="1:3" x14ac:dyDescent="0.25">
      <c r="A31" s="3" t="s">
        <v>368</v>
      </c>
      <c r="B31" s="4">
        <v>37587</v>
      </c>
      <c r="C31" s="264">
        <f t="shared" si="0"/>
        <v>0.78292483571638649</v>
      </c>
    </row>
    <row r="32" spans="1:3" x14ac:dyDescent="0.25">
      <c r="A32" s="3" t="s">
        <v>348</v>
      </c>
      <c r="B32" s="4">
        <v>25922</v>
      </c>
      <c r="C32" s="264">
        <f t="shared" si="0"/>
        <v>0.53994672603400573</v>
      </c>
    </row>
    <row r="33" spans="1:3" x14ac:dyDescent="0.25">
      <c r="A33" s="3" t="s">
        <v>126</v>
      </c>
      <c r="B33" s="4">
        <v>24497</v>
      </c>
      <c r="C33" s="264">
        <f t="shared" si="0"/>
        <v>0.5102644451683912</v>
      </c>
    </row>
    <row r="34" spans="1:3" x14ac:dyDescent="0.25">
      <c r="A34" s="3" t="s">
        <v>49</v>
      </c>
      <c r="B34" s="4">
        <v>23112</v>
      </c>
      <c r="C34" s="264">
        <f t="shared" si="0"/>
        <v>0.48141535113409223</v>
      </c>
    </row>
    <row r="35" spans="1:3" x14ac:dyDescent="0.25">
      <c r="A35" s="3" t="s">
        <v>357</v>
      </c>
      <c r="B35" s="4">
        <v>22939</v>
      </c>
      <c r="C35" s="264">
        <f t="shared" si="0"/>
        <v>0.47781181808865275</v>
      </c>
    </row>
    <row r="36" spans="1:3" x14ac:dyDescent="0.25">
      <c r="A36" s="3" t="s">
        <v>178</v>
      </c>
      <c r="B36" s="4">
        <v>21952</v>
      </c>
      <c r="C36" s="264">
        <f t="shared" si="0"/>
        <v>0.45725293302594294</v>
      </c>
    </row>
    <row r="37" spans="1:3" x14ac:dyDescent="0.25">
      <c r="A37" s="3" t="s">
        <v>322</v>
      </c>
      <c r="B37" s="4">
        <v>19801</v>
      </c>
      <c r="C37" s="264">
        <f t="shared" si="0"/>
        <v>0.41244831117195224</v>
      </c>
    </row>
    <row r="38" spans="1:3" x14ac:dyDescent="0.25">
      <c r="A38" s="3" t="s">
        <v>168</v>
      </c>
      <c r="B38" s="4">
        <v>18280</v>
      </c>
      <c r="C38" s="264">
        <f t="shared" si="0"/>
        <v>0.38076638191118062</v>
      </c>
    </row>
    <row r="39" spans="1:3" x14ac:dyDescent="0.25">
      <c r="A39" s="3" t="s">
        <v>310</v>
      </c>
      <c r="B39" s="4">
        <v>18267</v>
      </c>
      <c r="C39" s="264">
        <f t="shared" si="0"/>
        <v>0.38049559619100309</v>
      </c>
    </row>
    <row r="40" spans="1:3" x14ac:dyDescent="0.25">
      <c r="A40" s="3" t="s">
        <v>382</v>
      </c>
      <c r="B40" s="4">
        <v>18089</v>
      </c>
      <c r="C40" s="264">
        <f t="shared" si="0"/>
        <v>0.37678791479164914</v>
      </c>
    </row>
    <row r="41" spans="1:3" x14ac:dyDescent="0.25">
      <c r="A41" s="3" t="s">
        <v>26</v>
      </c>
      <c r="B41" s="4">
        <v>15854</v>
      </c>
      <c r="C41" s="264">
        <f t="shared" si="0"/>
        <v>0.33023360059189594</v>
      </c>
    </row>
    <row r="42" spans="1:3" x14ac:dyDescent="0.25">
      <c r="A42" s="3" t="s">
        <v>129</v>
      </c>
      <c r="B42" s="4">
        <v>14975</v>
      </c>
      <c r="C42" s="264">
        <f t="shared" si="0"/>
        <v>0.31192431997373793</v>
      </c>
    </row>
    <row r="43" spans="1:3" x14ac:dyDescent="0.25">
      <c r="A43" s="3" t="s">
        <v>400</v>
      </c>
      <c r="B43" s="4">
        <v>11703</v>
      </c>
      <c r="C43" s="264">
        <f t="shared" si="0"/>
        <v>0.24376963717213057</v>
      </c>
    </row>
    <row r="44" spans="1:3" x14ac:dyDescent="0.25">
      <c r="A44" s="3" t="s">
        <v>32</v>
      </c>
      <c r="B44" s="4">
        <v>11578</v>
      </c>
      <c r="C44" s="264">
        <f t="shared" si="0"/>
        <v>0.24116592832426964</v>
      </c>
    </row>
    <row r="45" spans="1:3" x14ac:dyDescent="0.25">
      <c r="A45" s="3" t="s">
        <v>375</v>
      </c>
      <c r="B45" s="4">
        <v>10245</v>
      </c>
      <c r="C45" s="264">
        <f t="shared" si="0"/>
        <v>0.21339997717068082</v>
      </c>
    </row>
    <row r="46" spans="1:3" x14ac:dyDescent="0.25">
      <c r="A46" s="3" t="s">
        <v>287</v>
      </c>
      <c r="B46" s="4">
        <v>9465</v>
      </c>
      <c r="C46" s="264">
        <f t="shared" si="0"/>
        <v>0.19715283396002869</v>
      </c>
    </row>
    <row r="47" spans="1:3" x14ac:dyDescent="0.25">
      <c r="A47" s="3" t="s">
        <v>339</v>
      </c>
      <c r="B47" s="4">
        <v>9003</v>
      </c>
      <c r="C47" s="264">
        <f t="shared" si="0"/>
        <v>0.18752952605833476</v>
      </c>
    </row>
    <row r="48" spans="1:3" x14ac:dyDescent="0.25">
      <c r="A48" s="3" t="s">
        <v>339</v>
      </c>
      <c r="B48" s="4">
        <v>9002</v>
      </c>
      <c r="C48" s="264">
        <f t="shared" si="0"/>
        <v>0.18750869638755185</v>
      </c>
    </row>
    <row r="49" spans="1:3" x14ac:dyDescent="0.25">
      <c r="A49" s="3" t="s">
        <v>363</v>
      </c>
      <c r="B49" s="4">
        <v>8913</v>
      </c>
      <c r="C49" s="264">
        <f t="shared" si="0"/>
        <v>0.18565485568787488</v>
      </c>
    </row>
    <row r="50" spans="1:3" x14ac:dyDescent="0.25">
      <c r="A50" s="3" t="s">
        <v>119</v>
      </c>
      <c r="B50" s="4">
        <v>8524</v>
      </c>
      <c r="C50" s="264">
        <f t="shared" si="0"/>
        <v>0.17755211375333171</v>
      </c>
    </row>
    <row r="51" spans="1:3" x14ac:dyDescent="0.25">
      <c r="A51" s="3" t="s">
        <v>6</v>
      </c>
      <c r="B51" s="4">
        <v>8499</v>
      </c>
      <c r="C51" s="264">
        <f t="shared" si="0"/>
        <v>0.17703137198375951</v>
      </c>
    </row>
    <row r="52" spans="1:3" x14ac:dyDescent="0.25">
      <c r="A52" s="3" t="s">
        <v>191</v>
      </c>
      <c r="B52" s="4">
        <v>7999</v>
      </c>
      <c r="C52" s="264">
        <f t="shared" si="0"/>
        <v>0.16661653659231584</v>
      </c>
    </row>
    <row r="53" spans="1:3" x14ac:dyDescent="0.25">
      <c r="A53" s="3" t="s">
        <v>87</v>
      </c>
      <c r="B53" s="4">
        <v>7960</v>
      </c>
      <c r="C53" s="264">
        <f t="shared" si="0"/>
        <v>0.16580417943178324</v>
      </c>
    </row>
    <row r="54" spans="1:3" x14ac:dyDescent="0.25">
      <c r="A54" s="3" t="s">
        <v>323</v>
      </c>
      <c r="B54" s="4">
        <v>7835</v>
      </c>
      <c r="C54" s="264">
        <f t="shared" si="0"/>
        <v>0.16320047058392231</v>
      </c>
    </row>
    <row r="55" spans="1:3" x14ac:dyDescent="0.25">
      <c r="A55" s="3" t="s">
        <v>111</v>
      </c>
      <c r="B55" s="4">
        <v>7343</v>
      </c>
      <c r="C55" s="264">
        <f t="shared" si="0"/>
        <v>0.15295227255874175</v>
      </c>
    </row>
    <row r="56" spans="1:3" x14ac:dyDescent="0.25">
      <c r="A56" s="3" t="s">
        <v>186</v>
      </c>
      <c r="B56" s="4">
        <v>7044</v>
      </c>
      <c r="C56" s="264">
        <f t="shared" si="0"/>
        <v>0.14672420099465844</v>
      </c>
    </row>
    <row r="57" spans="1:3" x14ac:dyDescent="0.25">
      <c r="A57" s="3" t="s">
        <v>304</v>
      </c>
      <c r="B57" s="4">
        <v>6680</v>
      </c>
      <c r="C57" s="264">
        <f t="shared" si="0"/>
        <v>0.13914220082968745</v>
      </c>
    </row>
    <row r="58" spans="1:3" x14ac:dyDescent="0.25">
      <c r="A58" s="3" t="s">
        <v>401</v>
      </c>
      <c r="B58" s="4">
        <v>6633</v>
      </c>
      <c r="C58" s="264">
        <f t="shared" si="0"/>
        <v>0.13816320630289175</v>
      </c>
    </row>
    <row r="59" spans="1:3" x14ac:dyDescent="0.25">
      <c r="A59" s="3" t="s">
        <v>367</v>
      </c>
      <c r="B59" s="4">
        <v>6556</v>
      </c>
      <c r="C59" s="264">
        <f t="shared" si="0"/>
        <v>0.13655932165260942</v>
      </c>
    </row>
    <row r="60" spans="1:3" x14ac:dyDescent="0.25">
      <c r="A60" s="3" t="s">
        <v>85</v>
      </c>
      <c r="B60" s="4">
        <v>6406</v>
      </c>
      <c r="C60" s="264">
        <f t="shared" si="0"/>
        <v>0.13343487103517632</v>
      </c>
    </row>
    <row r="61" spans="1:3" x14ac:dyDescent="0.25">
      <c r="A61" s="3" t="s">
        <v>135</v>
      </c>
      <c r="B61" s="4">
        <v>6298</v>
      </c>
      <c r="C61" s="264">
        <f t="shared" si="0"/>
        <v>0.13118526659062449</v>
      </c>
    </row>
    <row r="62" spans="1:3" x14ac:dyDescent="0.25">
      <c r="A62" s="3" t="s">
        <v>173</v>
      </c>
      <c r="B62" s="4">
        <v>6219</v>
      </c>
      <c r="C62" s="264">
        <f t="shared" si="0"/>
        <v>0.12953972259877639</v>
      </c>
    </row>
    <row r="63" spans="1:3" x14ac:dyDescent="0.25">
      <c r="A63" s="3" t="s">
        <v>133</v>
      </c>
      <c r="B63" s="4">
        <v>5736</v>
      </c>
      <c r="C63" s="264">
        <f t="shared" si="0"/>
        <v>0.11947899161064179</v>
      </c>
    </row>
    <row r="64" spans="1:3" x14ac:dyDescent="0.25">
      <c r="A64" s="3" t="s">
        <v>190</v>
      </c>
      <c r="B64" s="4">
        <v>5383</v>
      </c>
      <c r="C64" s="264">
        <f t="shared" si="0"/>
        <v>0.11212611782428257</v>
      </c>
    </row>
    <row r="65" spans="1:3" x14ac:dyDescent="0.25">
      <c r="A65" s="3" t="s">
        <v>343</v>
      </c>
      <c r="B65" s="4">
        <v>4787</v>
      </c>
      <c r="C65" s="264">
        <f t="shared" si="0"/>
        <v>9.9711634037681712E-2</v>
      </c>
    </row>
    <row r="66" spans="1:3" x14ac:dyDescent="0.25">
      <c r="A66" s="3" t="s">
        <v>177</v>
      </c>
      <c r="B66" s="4">
        <v>4529</v>
      </c>
      <c r="C66" s="264">
        <f t="shared" si="0"/>
        <v>9.4337578975696779E-2</v>
      </c>
    </row>
    <row r="67" spans="1:3" x14ac:dyDescent="0.25">
      <c r="A67" s="3" t="s">
        <v>341</v>
      </c>
      <c r="B67" s="4">
        <v>4427</v>
      </c>
      <c r="C67" s="264">
        <f t="shared" si="0"/>
        <v>9.2212952555842262E-2</v>
      </c>
    </row>
    <row r="68" spans="1:3" x14ac:dyDescent="0.25">
      <c r="A68" s="3" t="s">
        <v>341</v>
      </c>
      <c r="B68" s="4">
        <v>4427</v>
      </c>
      <c r="C68" s="264">
        <f t="shared" ref="C68:C131" si="1">B68*100/4800844</f>
        <v>9.2212952555842262E-2</v>
      </c>
    </row>
    <row r="69" spans="1:3" x14ac:dyDescent="0.25">
      <c r="A69" s="3" t="s">
        <v>140</v>
      </c>
      <c r="B69" s="4">
        <v>4316</v>
      </c>
      <c r="C69" s="264">
        <f t="shared" si="1"/>
        <v>8.9900859098941771E-2</v>
      </c>
    </row>
    <row r="70" spans="1:3" x14ac:dyDescent="0.25">
      <c r="A70" s="3" t="s">
        <v>121</v>
      </c>
      <c r="B70" s="4">
        <v>4033</v>
      </c>
      <c r="C70" s="264">
        <f t="shared" si="1"/>
        <v>8.4006062267384649E-2</v>
      </c>
    </row>
    <row r="71" spans="1:3" x14ac:dyDescent="0.25">
      <c r="A71" s="3" t="s">
        <v>369</v>
      </c>
      <c r="B71" s="4">
        <v>3981</v>
      </c>
      <c r="C71" s="264">
        <f t="shared" si="1"/>
        <v>8.292291938667451E-2</v>
      </c>
    </row>
    <row r="72" spans="1:3" x14ac:dyDescent="0.25">
      <c r="A72" s="3" t="s">
        <v>344</v>
      </c>
      <c r="B72" s="4">
        <v>3925</v>
      </c>
      <c r="C72" s="264">
        <f t="shared" si="1"/>
        <v>8.175645782283282E-2</v>
      </c>
    </row>
    <row r="73" spans="1:3" x14ac:dyDescent="0.25">
      <c r="A73" s="3" t="s">
        <v>315</v>
      </c>
      <c r="B73" s="4">
        <v>3849</v>
      </c>
      <c r="C73" s="264">
        <f t="shared" si="1"/>
        <v>8.017340284333338E-2</v>
      </c>
    </row>
    <row r="74" spans="1:3" x14ac:dyDescent="0.25">
      <c r="A74" s="3" t="s">
        <v>313</v>
      </c>
      <c r="B74" s="4">
        <v>3778</v>
      </c>
      <c r="C74" s="264">
        <f t="shared" si="1"/>
        <v>7.8694496217748378E-2</v>
      </c>
    </row>
    <row r="75" spans="1:3" x14ac:dyDescent="0.25">
      <c r="A75" s="3" t="s">
        <v>345</v>
      </c>
      <c r="B75" s="4">
        <v>3760</v>
      </c>
      <c r="C75" s="264">
        <f t="shared" si="1"/>
        <v>7.8319562143656402E-2</v>
      </c>
    </row>
    <row r="76" spans="1:3" x14ac:dyDescent="0.25">
      <c r="A76" s="3" t="s">
        <v>432</v>
      </c>
      <c r="B76" s="4">
        <v>3741</v>
      </c>
      <c r="C76" s="264">
        <f t="shared" si="1"/>
        <v>7.7923798398781552E-2</v>
      </c>
    </row>
    <row r="77" spans="1:3" x14ac:dyDescent="0.25">
      <c r="A77" s="3" t="s">
        <v>247</v>
      </c>
      <c r="B77" s="4">
        <v>3641</v>
      </c>
      <c r="C77" s="264">
        <f t="shared" si="1"/>
        <v>7.584083132049281E-2</v>
      </c>
    </row>
    <row r="78" spans="1:3" x14ac:dyDescent="0.25">
      <c r="A78" s="3" t="s">
        <v>331</v>
      </c>
      <c r="B78" s="4">
        <v>3514</v>
      </c>
      <c r="C78" s="264">
        <f t="shared" si="1"/>
        <v>7.3195463131066119E-2</v>
      </c>
    </row>
    <row r="79" spans="1:3" x14ac:dyDescent="0.25">
      <c r="A79" s="3" t="s">
        <v>331</v>
      </c>
      <c r="B79" s="4">
        <v>3514</v>
      </c>
      <c r="C79" s="264">
        <f t="shared" si="1"/>
        <v>7.3195463131066119E-2</v>
      </c>
    </row>
    <row r="80" spans="1:3" x14ac:dyDescent="0.25">
      <c r="A80" s="3" t="s">
        <v>377</v>
      </c>
      <c r="B80" s="4">
        <v>3405</v>
      </c>
      <c r="C80" s="264">
        <f t="shared" si="1"/>
        <v>7.0925029015731403E-2</v>
      </c>
    </row>
    <row r="81" spans="1:3" x14ac:dyDescent="0.25">
      <c r="A81" s="3" t="s">
        <v>376</v>
      </c>
      <c r="B81" s="4">
        <v>3372</v>
      </c>
      <c r="C81" s="264">
        <f t="shared" si="1"/>
        <v>7.0237649879896114E-2</v>
      </c>
    </row>
    <row r="82" spans="1:3" x14ac:dyDescent="0.25">
      <c r="A82" s="3" t="s">
        <v>29</v>
      </c>
      <c r="B82" s="4">
        <v>3224</v>
      </c>
      <c r="C82" s="264">
        <f t="shared" si="1"/>
        <v>6.7154858604028797E-2</v>
      </c>
    </row>
    <row r="83" spans="1:3" x14ac:dyDescent="0.25">
      <c r="A83" s="3" t="s">
        <v>366</v>
      </c>
      <c r="B83" s="4">
        <v>3212</v>
      </c>
      <c r="C83" s="264">
        <f t="shared" si="1"/>
        <v>6.6904902554634146E-2</v>
      </c>
    </row>
    <row r="84" spans="1:3" x14ac:dyDescent="0.25">
      <c r="A84" s="3" t="s">
        <v>338</v>
      </c>
      <c r="B84" s="4">
        <v>3091</v>
      </c>
      <c r="C84" s="264">
        <f t="shared" si="1"/>
        <v>6.438451238990478E-2</v>
      </c>
    </row>
    <row r="85" spans="1:3" x14ac:dyDescent="0.25">
      <c r="A85" s="3" t="s">
        <v>338</v>
      </c>
      <c r="B85" s="4">
        <v>3091</v>
      </c>
      <c r="C85" s="264">
        <f t="shared" si="1"/>
        <v>6.438451238990478E-2</v>
      </c>
    </row>
    <row r="86" spans="1:3" x14ac:dyDescent="0.25">
      <c r="A86" s="3" t="s">
        <v>378</v>
      </c>
      <c r="B86" s="4">
        <v>3089</v>
      </c>
      <c r="C86" s="264">
        <f t="shared" si="1"/>
        <v>6.4342853048339005E-2</v>
      </c>
    </row>
    <row r="87" spans="1:3" x14ac:dyDescent="0.25">
      <c r="A87" s="3" t="s">
        <v>317</v>
      </c>
      <c r="B87" s="4">
        <v>2848</v>
      </c>
      <c r="C87" s="264">
        <f t="shared" si="1"/>
        <v>5.9322902389663153E-2</v>
      </c>
    </row>
    <row r="88" spans="1:3" x14ac:dyDescent="0.25">
      <c r="A88" s="3" t="s">
        <v>309</v>
      </c>
      <c r="B88" s="4">
        <v>2649</v>
      </c>
      <c r="C88" s="264">
        <f t="shared" si="1"/>
        <v>5.5177797903868571E-2</v>
      </c>
    </row>
    <row r="89" spans="1:3" x14ac:dyDescent="0.25">
      <c r="A89" s="3" t="s">
        <v>387</v>
      </c>
      <c r="B89" s="4">
        <v>2619</v>
      </c>
      <c r="C89" s="264">
        <f t="shared" si="1"/>
        <v>5.4552907780381951E-2</v>
      </c>
    </row>
    <row r="90" spans="1:3" x14ac:dyDescent="0.25">
      <c r="A90" s="3" t="s">
        <v>425</v>
      </c>
      <c r="B90" s="4">
        <v>2617</v>
      </c>
      <c r="C90" s="264">
        <f t="shared" si="1"/>
        <v>5.4511248438816176E-2</v>
      </c>
    </row>
    <row r="91" spans="1:3" x14ac:dyDescent="0.25">
      <c r="A91" s="3" t="s">
        <v>342</v>
      </c>
      <c r="B91" s="4">
        <v>2309</v>
      </c>
      <c r="C91" s="264">
        <f t="shared" si="1"/>
        <v>4.8095709837686872E-2</v>
      </c>
    </row>
    <row r="92" spans="1:3" x14ac:dyDescent="0.25">
      <c r="A92" s="3" t="s">
        <v>342</v>
      </c>
      <c r="B92" s="4">
        <v>2309</v>
      </c>
      <c r="C92" s="264">
        <f t="shared" si="1"/>
        <v>4.8095709837686872E-2</v>
      </c>
    </row>
    <row r="93" spans="1:3" x14ac:dyDescent="0.25">
      <c r="A93" s="3" t="s">
        <v>371</v>
      </c>
      <c r="B93" s="4">
        <v>2260</v>
      </c>
      <c r="C93" s="264">
        <f t="shared" si="1"/>
        <v>4.7075055969325395E-2</v>
      </c>
    </row>
    <row r="94" spans="1:3" x14ac:dyDescent="0.25">
      <c r="A94" s="3" t="s">
        <v>335</v>
      </c>
      <c r="B94" s="4">
        <v>2260</v>
      </c>
      <c r="C94" s="264">
        <f t="shared" si="1"/>
        <v>4.7075055969325395E-2</v>
      </c>
    </row>
    <row r="95" spans="1:3" x14ac:dyDescent="0.25">
      <c r="A95" s="3" t="s">
        <v>279</v>
      </c>
      <c r="B95" s="4">
        <v>2236</v>
      </c>
      <c r="C95" s="264">
        <f t="shared" si="1"/>
        <v>4.6575143870536094E-2</v>
      </c>
    </row>
    <row r="96" spans="1:3" x14ac:dyDescent="0.25">
      <c r="A96" s="3" t="s">
        <v>365</v>
      </c>
      <c r="B96" s="4">
        <v>1932</v>
      </c>
      <c r="C96" s="264">
        <f t="shared" si="1"/>
        <v>4.0242923952538347E-2</v>
      </c>
    </row>
    <row r="97" spans="1:3" x14ac:dyDescent="0.25">
      <c r="A97" s="3" t="s">
        <v>319</v>
      </c>
      <c r="B97" s="4">
        <v>1918</v>
      </c>
      <c r="C97" s="264">
        <f t="shared" si="1"/>
        <v>3.9951308561577921E-2</v>
      </c>
    </row>
    <row r="98" spans="1:3" x14ac:dyDescent="0.25">
      <c r="A98" s="3" t="s">
        <v>328</v>
      </c>
      <c r="B98" s="4">
        <v>1904</v>
      </c>
      <c r="C98" s="264">
        <f t="shared" si="1"/>
        <v>3.9659693170617502E-2</v>
      </c>
    </row>
    <row r="99" spans="1:3" x14ac:dyDescent="0.25">
      <c r="A99" s="3" t="s">
        <v>328</v>
      </c>
      <c r="B99" s="4">
        <v>1904</v>
      </c>
      <c r="C99" s="264">
        <f t="shared" si="1"/>
        <v>3.9659693170617502E-2</v>
      </c>
    </row>
    <row r="100" spans="1:3" x14ac:dyDescent="0.25">
      <c r="A100" s="3" t="s">
        <v>169</v>
      </c>
      <c r="B100" s="4">
        <v>1799</v>
      </c>
      <c r="C100" s="264">
        <f t="shared" si="1"/>
        <v>3.747257773841433E-2</v>
      </c>
    </row>
    <row r="101" spans="1:3" x14ac:dyDescent="0.25">
      <c r="A101" s="3" t="s">
        <v>364</v>
      </c>
      <c r="B101" s="4">
        <v>1779</v>
      </c>
      <c r="C101" s="264">
        <f t="shared" si="1"/>
        <v>3.7055984322756579E-2</v>
      </c>
    </row>
    <row r="102" spans="1:3" x14ac:dyDescent="0.25">
      <c r="A102" s="3" t="s">
        <v>123</v>
      </c>
      <c r="B102" s="4">
        <v>1602</v>
      </c>
      <c r="C102" s="264">
        <f t="shared" si="1"/>
        <v>3.3369132594185523E-2</v>
      </c>
    </row>
    <row r="103" spans="1:3" x14ac:dyDescent="0.25">
      <c r="A103" s="3" t="s">
        <v>264</v>
      </c>
      <c r="B103" s="4">
        <v>1578</v>
      </c>
      <c r="C103" s="264">
        <f t="shared" si="1"/>
        <v>3.2869220495396229E-2</v>
      </c>
    </row>
    <row r="104" spans="1:3" x14ac:dyDescent="0.25">
      <c r="A104" s="3" t="s">
        <v>12</v>
      </c>
      <c r="B104" s="4">
        <v>1512</v>
      </c>
      <c r="C104" s="264">
        <f t="shared" si="1"/>
        <v>3.1494462223725664E-2</v>
      </c>
    </row>
    <row r="105" spans="1:3" x14ac:dyDescent="0.25">
      <c r="A105" s="3" t="s">
        <v>110</v>
      </c>
      <c r="B105" s="4">
        <v>1402</v>
      </c>
      <c r="C105" s="264">
        <f t="shared" si="1"/>
        <v>2.9203198437608054E-2</v>
      </c>
    </row>
    <row r="106" spans="1:3" x14ac:dyDescent="0.25">
      <c r="A106" s="3" t="s">
        <v>337</v>
      </c>
      <c r="B106" s="4">
        <v>1255</v>
      </c>
      <c r="C106" s="264">
        <f t="shared" si="1"/>
        <v>2.6141236832523614E-2</v>
      </c>
    </row>
    <row r="107" spans="1:3" x14ac:dyDescent="0.25">
      <c r="A107" s="3" t="s">
        <v>337</v>
      </c>
      <c r="B107" s="4">
        <v>1255</v>
      </c>
      <c r="C107" s="264">
        <f t="shared" si="1"/>
        <v>2.6141236832523614E-2</v>
      </c>
    </row>
    <row r="108" spans="1:3" x14ac:dyDescent="0.25">
      <c r="A108" s="3" t="s">
        <v>298</v>
      </c>
      <c r="B108" s="4">
        <v>1245</v>
      </c>
      <c r="C108" s="264">
        <f t="shared" si="1"/>
        <v>2.5932940124694742E-2</v>
      </c>
    </row>
    <row r="109" spans="1:3" x14ac:dyDescent="0.25">
      <c r="A109" s="3" t="s">
        <v>379</v>
      </c>
      <c r="B109" s="4">
        <v>1239</v>
      </c>
      <c r="C109" s="264">
        <f t="shared" si="1"/>
        <v>2.5807962099997417E-2</v>
      </c>
    </row>
    <row r="110" spans="1:3" x14ac:dyDescent="0.25">
      <c r="A110" s="3" t="s">
        <v>318</v>
      </c>
      <c r="B110" s="4">
        <v>1182</v>
      </c>
      <c r="C110" s="264">
        <f t="shared" si="1"/>
        <v>2.462067086537284E-2</v>
      </c>
    </row>
    <row r="111" spans="1:3" x14ac:dyDescent="0.25">
      <c r="A111" s="3" t="s">
        <v>239</v>
      </c>
      <c r="B111" s="4">
        <v>1140</v>
      </c>
      <c r="C111" s="264">
        <f t="shared" si="1"/>
        <v>2.374582469249157E-2</v>
      </c>
    </row>
    <row r="112" spans="1:3" x14ac:dyDescent="0.25">
      <c r="A112" s="3" t="s">
        <v>193</v>
      </c>
      <c r="B112" s="4">
        <v>1125</v>
      </c>
      <c r="C112" s="264">
        <f t="shared" si="1"/>
        <v>2.343337963074826E-2</v>
      </c>
    </row>
    <row r="113" spans="1:3" x14ac:dyDescent="0.25">
      <c r="A113" s="3" t="s">
        <v>286</v>
      </c>
      <c r="B113" s="4">
        <v>1097</v>
      </c>
      <c r="C113" s="264">
        <f t="shared" si="1"/>
        <v>2.2850148848827415E-2</v>
      </c>
    </row>
    <row r="114" spans="1:3" x14ac:dyDescent="0.25">
      <c r="A114" s="3" t="s">
        <v>433</v>
      </c>
      <c r="B114" s="4">
        <v>1004</v>
      </c>
      <c r="C114" s="264">
        <f t="shared" si="1"/>
        <v>2.091298946601889E-2</v>
      </c>
    </row>
    <row r="115" spans="1:3" x14ac:dyDescent="0.25">
      <c r="A115" s="3" t="s">
        <v>385</v>
      </c>
      <c r="B115" s="4">
        <v>905</v>
      </c>
      <c r="C115" s="264">
        <f t="shared" si="1"/>
        <v>1.8850852058513046E-2</v>
      </c>
    </row>
    <row r="116" spans="1:3" x14ac:dyDescent="0.25">
      <c r="A116" s="3" t="s">
        <v>118</v>
      </c>
      <c r="B116" s="4">
        <v>904</v>
      </c>
      <c r="C116" s="264">
        <f t="shared" si="1"/>
        <v>1.8830022387730159E-2</v>
      </c>
    </row>
    <row r="117" spans="1:3" x14ac:dyDescent="0.25">
      <c r="A117" s="3" t="s">
        <v>266</v>
      </c>
      <c r="B117" s="4">
        <v>898</v>
      </c>
      <c r="C117" s="264">
        <f t="shared" si="1"/>
        <v>1.8705044363032833E-2</v>
      </c>
    </row>
    <row r="118" spans="1:3" x14ac:dyDescent="0.25">
      <c r="A118" s="3" t="s">
        <v>257</v>
      </c>
      <c r="B118" s="4">
        <v>807</v>
      </c>
      <c r="C118" s="264">
        <f t="shared" si="1"/>
        <v>1.6809544321790087E-2</v>
      </c>
    </row>
    <row r="119" spans="1:3" x14ac:dyDescent="0.25">
      <c r="A119" s="3" t="s">
        <v>381</v>
      </c>
      <c r="B119" s="4">
        <v>709</v>
      </c>
      <c r="C119" s="264">
        <f t="shared" si="1"/>
        <v>1.4768236585067126E-2</v>
      </c>
    </row>
    <row r="120" spans="1:3" x14ac:dyDescent="0.25">
      <c r="A120" s="3" t="s">
        <v>370</v>
      </c>
      <c r="B120" s="4">
        <v>692</v>
      </c>
      <c r="C120" s="264">
        <f t="shared" si="1"/>
        <v>1.4414132181758041E-2</v>
      </c>
    </row>
    <row r="121" spans="1:3" x14ac:dyDescent="0.25">
      <c r="A121" s="3" t="s">
        <v>334</v>
      </c>
      <c r="B121" s="4">
        <v>692</v>
      </c>
      <c r="C121" s="264">
        <f t="shared" si="1"/>
        <v>1.4414132181758041E-2</v>
      </c>
    </row>
    <row r="122" spans="1:3" x14ac:dyDescent="0.25">
      <c r="A122" s="3" t="s">
        <v>238</v>
      </c>
      <c r="B122" s="4">
        <v>630</v>
      </c>
      <c r="C122" s="264">
        <f t="shared" si="1"/>
        <v>1.3122692593219026E-2</v>
      </c>
    </row>
    <row r="123" spans="1:3" x14ac:dyDescent="0.25">
      <c r="A123" s="3" t="s">
        <v>255</v>
      </c>
      <c r="B123" s="4">
        <v>552</v>
      </c>
      <c r="C123" s="264">
        <f t="shared" si="1"/>
        <v>1.1497978272153812E-2</v>
      </c>
    </row>
    <row r="124" spans="1:3" x14ac:dyDescent="0.25">
      <c r="A124" s="3" t="s">
        <v>246</v>
      </c>
      <c r="B124" s="4">
        <v>546</v>
      </c>
      <c r="C124" s="264">
        <f t="shared" si="1"/>
        <v>1.1373000247456489E-2</v>
      </c>
    </row>
    <row r="125" spans="1:3" x14ac:dyDescent="0.25">
      <c r="A125" s="3" t="s">
        <v>250</v>
      </c>
      <c r="B125" s="4">
        <v>540</v>
      </c>
      <c r="C125" s="264">
        <f t="shared" si="1"/>
        <v>1.1248022222759165E-2</v>
      </c>
    </row>
    <row r="126" spans="1:3" x14ac:dyDescent="0.25">
      <c r="A126" s="3" t="s">
        <v>189</v>
      </c>
      <c r="B126" s="4">
        <v>511</v>
      </c>
      <c r="C126" s="264">
        <f t="shared" si="1"/>
        <v>1.0643961770055431E-2</v>
      </c>
    </row>
    <row r="127" spans="1:3" x14ac:dyDescent="0.25">
      <c r="A127" s="3" t="s">
        <v>259</v>
      </c>
      <c r="B127" s="4">
        <v>500</v>
      </c>
      <c r="C127" s="264">
        <f t="shared" si="1"/>
        <v>1.0414835391443672E-2</v>
      </c>
    </row>
    <row r="128" spans="1:3" x14ac:dyDescent="0.25">
      <c r="A128" s="3" t="s">
        <v>108</v>
      </c>
      <c r="B128" s="4">
        <v>493</v>
      </c>
      <c r="C128" s="264">
        <f t="shared" si="1"/>
        <v>1.026902769596346E-2</v>
      </c>
    </row>
    <row r="129" spans="1:3" x14ac:dyDescent="0.25">
      <c r="A129" s="3" t="s">
        <v>203</v>
      </c>
      <c r="B129" s="4">
        <v>458</v>
      </c>
      <c r="C129" s="264">
        <f t="shared" si="1"/>
        <v>9.539989218562403E-3</v>
      </c>
    </row>
    <row r="130" spans="1:3" x14ac:dyDescent="0.25">
      <c r="A130" s="3" t="s">
        <v>388</v>
      </c>
      <c r="B130" s="4">
        <v>451</v>
      </c>
      <c r="C130" s="264">
        <f t="shared" si="1"/>
        <v>9.3941815230821919E-3</v>
      </c>
    </row>
    <row r="131" spans="1:3" x14ac:dyDescent="0.25">
      <c r="A131" s="3" t="s">
        <v>254</v>
      </c>
      <c r="B131" s="4">
        <v>435</v>
      </c>
      <c r="C131" s="264">
        <f t="shared" si="1"/>
        <v>9.0609067905559944E-3</v>
      </c>
    </row>
    <row r="132" spans="1:3" x14ac:dyDescent="0.25">
      <c r="A132" s="3" t="s">
        <v>384</v>
      </c>
      <c r="B132" s="4">
        <v>432</v>
      </c>
      <c r="C132" s="264">
        <f t="shared" ref="C132:C157" si="2">B132*100/4800844</f>
        <v>8.9984177782073318E-3</v>
      </c>
    </row>
    <row r="133" spans="1:3" x14ac:dyDescent="0.25">
      <c r="A133" s="3" t="s">
        <v>207</v>
      </c>
      <c r="B133" s="4">
        <v>406</v>
      </c>
      <c r="C133" s="264">
        <f t="shared" si="2"/>
        <v>8.4568463378522606E-3</v>
      </c>
    </row>
    <row r="134" spans="1:3" x14ac:dyDescent="0.25">
      <c r="A134" s="3" t="s">
        <v>228</v>
      </c>
      <c r="B134" s="4">
        <v>331</v>
      </c>
      <c r="C134" s="264">
        <f t="shared" si="2"/>
        <v>6.8946210291357104E-3</v>
      </c>
    </row>
    <row r="135" spans="1:3" x14ac:dyDescent="0.25">
      <c r="A135" s="3" t="s">
        <v>256</v>
      </c>
      <c r="B135" s="4">
        <v>275</v>
      </c>
      <c r="C135" s="264">
        <f t="shared" si="2"/>
        <v>5.7281594652940195E-3</v>
      </c>
    </row>
    <row r="136" spans="1:3" x14ac:dyDescent="0.25">
      <c r="A136" s="3" t="s">
        <v>380</v>
      </c>
      <c r="B136" s="4">
        <v>232</v>
      </c>
      <c r="C136" s="264">
        <f t="shared" si="2"/>
        <v>4.8324836216298633E-3</v>
      </c>
    </row>
    <row r="137" spans="1:3" x14ac:dyDescent="0.25">
      <c r="A137" s="3" t="s">
        <v>372</v>
      </c>
      <c r="B137" s="4">
        <v>214</v>
      </c>
      <c r="C137" s="264">
        <f t="shared" si="2"/>
        <v>4.4575495475378916E-3</v>
      </c>
    </row>
    <row r="138" spans="1:3" x14ac:dyDescent="0.25">
      <c r="A138" s="3" t="s">
        <v>336</v>
      </c>
      <c r="B138" s="4">
        <v>214</v>
      </c>
      <c r="C138" s="264">
        <f t="shared" si="2"/>
        <v>4.4575495475378916E-3</v>
      </c>
    </row>
    <row r="139" spans="1:3" x14ac:dyDescent="0.25">
      <c r="A139" s="3" t="s">
        <v>208</v>
      </c>
      <c r="B139" s="4">
        <v>213</v>
      </c>
      <c r="C139" s="264">
        <f t="shared" si="2"/>
        <v>4.4367198767550041E-3</v>
      </c>
    </row>
    <row r="140" spans="1:3" x14ac:dyDescent="0.25">
      <c r="A140" s="3" t="s">
        <v>227</v>
      </c>
      <c r="B140" s="4">
        <v>200</v>
      </c>
      <c r="C140" s="264">
        <f t="shared" si="2"/>
        <v>4.1659341565774685E-3</v>
      </c>
    </row>
    <row r="141" spans="1:3" x14ac:dyDescent="0.25">
      <c r="A141" s="3" t="s">
        <v>222</v>
      </c>
      <c r="B141" s="4">
        <v>161</v>
      </c>
      <c r="C141" s="264">
        <f t="shared" si="2"/>
        <v>3.3535769960448621E-3</v>
      </c>
    </row>
    <row r="142" spans="1:3" x14ac:dyDescent="0.25">
      <c r="A142" s="3" t="s">
        <v>202</v>
      </c>
      <c r="B142" s="4">
        <v>152</v>
      </c>
      <c r="C142" s="264">
        <f t="shared" si="2"/>
        <v>3.1661099589988758E-3</v>
      </c>
    </row>
    <row r="143" spans="1:3" x14ac:dyDescent="0.25">
      <c r="A143" s="3" t="s">
        <v>226</v>
      </c>
      <c r="B143" s="4">
        <v>150</v>
      </c>
      <c r="C143" s="264">
        <f t="shared" si="2"/>
        <v>3.1244506174331011E-3</v>
      </c>
    </row>
    <row r="144" spans="1:3" x14ac:dyDescent="0.25">
      <c r="A144" s="3" t="s">
        <v>263</v>
      </c>
      <c r="B144" s="4">
        <v>124</v>
      </c>
      <c r="C144" s="264">
        <f t="shared" si="2"/>
        <v>2.5828791770780304E-3</v>
      </c>
    </row>
    <row r="145" spans="1:3" x14ac:dyDescent="0.25">
      <c r="A145" s="3" t="s">
        <v>223</v>
      </c>
      <c r="B145" s="4">
        <v>101</v>
      </c>
      <c r="C145" s="264">
        <f t="shared" si="2"/>
        <v>2.1037967490716214E-3</v>
      </c>
    </row>
    <row r="146" spans="1:3" x14ac:dyDescent="0.25">
      <c r="A146" s="3" t="s">
        <v>251</v>
      </c>
      <c r="B146" s="4">
        <v>85</v>
      </c>
      <c r="C146" s="264">
        <f t="shared" si="2"/>
        <v>1.7705220165454242E-3</v>
      </c>
    </row>
    <row r="147" spans="1:3" x14ac:dyDescent="0.25">
      <c r="A147" s="3" t="s">
        <v>225</v>
      </c>
      <c r="B147" s="4">
        <v>79</v>
      </c>
      <c r="C147" s="264">
        <f t="shared" si="2"/>
        <v>1.6455439918481001E-3</v>
      </c>
    </row>
    <row r="148" spans="1:3" x14ac:dyDescent="0.25">
      <c r="A148" s="3" t="s">
        <v>206</v>
      </c>
      <c r="B148" s="4">
        <v>78</v>
      </c>
      <c r="C148" s="264">
        <f t="shared" si="2"/>
        <v>1.6247143210652128E-3</v>
      </c>
    </row>
    <row r="149" spans="1:3" x14ac:dyDescent="0.25">
      <c r="A149" s="3" t="s">
        <v>224</v>
      </c>
      <c r="B149" s="4">
        <v>59</v>
      </c>
      <c r="C149" s="264">
        <f t="shared" si="2"/>
        <v>1.2289505761903532E-3</v>
      </c>
    </row>
    <row r="150" spans="1:3" x14ac:dyDescent="0.25">
      <c r="A150" s="3" t="s">
        <v>211</v>
      </c>
      <c r="B150" s="4">
        <v>42</v>
      </c>
      <c r="C150" s="264">
        <f t="shared" si="2"/>
        <v>8.7484617288126842E-4</v>
      </c>
    </row>
    <row r="151" spans="1:3" x14ac:dyDescent="0.25">
      <c r="A151" s="3" t="s">
        <v>209</v>
      </c>
      <c r="B151" s="4">
        <v>26</v>
      </c>
      <c r="C151" s="264">
        <f t="shared" si="2"/>
        <v>5.415714403550709E-4</v>
      </c>
    </row>
    <row r="152" spans="1:3" x14ac:dyDescent="0.25">
      <c r="A152" s="3" t="s">
        <v>260</v>
      </c>
      <c r="B152" s="4">
        <v>24</v>
      </c>
      <c r="C152" s="264">
        <f t="shared" si="2"/>
        <v>4.9991209878929622E-4</v>
      </c>
    </row>
    <row r="153" spans="1:3" x14ac:dyDescent="0.25">
      <c r="A153" s="3" t="s">
        <v>210</v>
      </c>
      <c r="B153" s="4">
        <v>9</v>
      </c>
      <c r="C153" s="264">
        <f t="shared" si="2"/>
        <v>1.8746703704598607E-4</v>
      </c>
    </row>
    <row r="154" spans="1:3" x14ac:dyDescent="0.25">
      <c r="A154" s="3" t="s">
        <v>389</v>
      </c>
      <c r="B154" s="4">
        <v>9</v>
      </c>
      <c r="C154" s="264">
        <f t="shared" si="2"/>
        <v>1.8746703704598607E-4</v>
      </c>
    </row>
    <row r="155" spans="1:3" x14ac:dyDescent="0.25">
      <c r="A155" s="3" t="s">
        <v>390</v>
      </c>
      <c r="B155" s="4">
        <v>9</v>
      </c>
      <c r="C155" s="264">
        <f t="shared" si="2"/>
        <v>1.8746703704598607E-4</v>
      </c>
    </row>
    <row r="156" spans="1:3" x14ac:dyDescent="0.25">
      <c r="A156" s="3" t="s">
        <v>212</v>
      </c>
      <c r="B156" s="4">
        <v>8</v>
      </c>
      <c r="C156" s="264">
        <f t="shared" si="2"/>
        <v>1.6663736626309873E-4</v>
      </c>
    </row>
    <row r="157" spans="1:3" x14ac:dyDescent="0.25">
      <c r="A157" s="3" t="s">
        <v>213</v>
      </c>
      <c r="B157" s="4">
        <v>3</v>
      </c>
      <c r="C157" s="264">
        <f t="shared" si="2"/>
        <v>6.2489012348662028E-5</v>
      </c>
    </row>
    <row r="158" spans="1:3" x14ac:dyDescent="0.25">
      <c r="B158" s="300">
        <f>SUM(B3:B157)</f>
        <v>4800844</v>
      </c>
    </row>
    <row r="160" spans="1:3" x14ac:dyDescent="0.25">
      <c r="B160">
        <f>2885400*100/B158</f>
        <v>60.101932076943136</v>
      </c>
    </row>
  </sheetData>
  <sortState xmlns:xlrd2="http://schemas.microsoft.com/office/spreadsheetml/2017/richdata2" ref="A2:B157">
    <sortCondition descending="1" ref="B3:B157"/>
  </sortState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E038-9EA5-4459-882B-8E3095C43A81}">
  <dimension ref="A1:T38"/>
  <sheetViews>
    <sheetView workbookViewId="0">
      <selection activeCell="D2" sqref="D2"/>
    </sheetView>
  </sheetViews>
  <sheetFormatPr defaultRowHeight="15" x14ac:dyDescent="0.25"/>
  <cols>
    <col min="2" max="2" width="11.28515625" customWidth="1"/>
    <col min="3" max="3" width="18.28515625" customWidth="1"/>
    <col min="4" max="4" width="12.5703125" customWidth="1"/>
    <col min="5" max="6" width="18" customWidth="1"/>
    <col min="7" max="7" width="14.7109375" customWidth="1"/>
    <col min="8" max="8" width="15.85546875" customWidth="1"/>
    <col min="9" max="9" width="16.7109375" customWidth="1"/>
    <col min="11" max="11" width="12.85546875" customWidth="1"/>
    <col min="15" max="15" width="13.85546875" customWidth="1"/>
    <col min="16" max="17" width="10.42578125" customWidth="1"/>
    <col min="18" max="18" width="10.5703125" customWidth="1"/>
  </cols>
  <sheetData>
    <row r="1" spans="1:20" x14ac:dyDescent="0.25">
      <c r="S1" s="262" t="s">
        <v>454</v>
      </c>
      <c r="T1" s="262" t="s">
        <v>485</v>
      </c>
    </row>
    <row r="2" spans="1:20" ht="18.75" x14ac:dyDescent="0.3">
      <c r="B2" s="7" t="s">
        <v>269</v>
      </c>
      <c r="C2" s="7" t="s">
        <v>0</v>
      </c>
      <c r="D2" s="7" t="s">
        <v>181</v>
      </c>
      <c r="E2" s="8" t="s">
        <v>1</v>
      </c>
      <c r="F2" s="8" t="s">
        <v>2</v>
      </c>
      <c r="G2" s="169" t="s">
        <v>282</v>
      </c>
      <c r="H2" s="169" t="s">
        <v>283</v>
      </c>
      <c r="I2" s="9" t="s">
        <v>268</v>
      </c>
      <c r="K2" t="s">
        <v>481</v>
      </c>
      <c r="L2" t="s">
        <v>482</v>
      </c>
      <c r="O2" s="262" t="s">
        <v>1</v>
      </c>
      <c r="P2" s="262" t="s">
        <v>484</v>
      </c>
      <c r="Q2" s="262" t="s">
        <v>454</v>
      </c>
      <c r="R2" s="262" t="s">
        <v>485</v>
      </c>
      <c r="S2" s="262" t="s">
        <v>486</v>
      </c>
      <c r="T2" s="262" t="s">
        <v>486</v>
      </c>
    </row>
    <row r="3" spans="1:20" x14ac:dyDescent="0.25">
      <c r="A3">
        <v>10</v>
      </c>
      <c r="B3" s="3">
        <v>37</v>
      </c>
      <c r="C3" s="3" t="s">
        <v>45</v>
      </c>
      <c r="D3" s="3" t="s">
        <v>350</v>
      </c>
      <c r="E3" s="3" t="s">
        <v>4</v>
      </c>
      <c r="F3" s="3" t="s">
        <v>46</v>
      </c>
      <c r="G3" s="4">
        <v>385371</v>
      </c>
      <c r="H3" s="4">
        <v>91885</v>
      </c>
      <c r="I3" s="6">
        <v>23.843257536244295</v>
      </c>
      <c r="K3" s="5">
        <v>2885400</v>
      </c>
      <c r="L3" s="5">
        <v>1253380</v>
      </c>
      <c r="O3" t="s">
        <v>4</v>
      </c>
      <c r="P3">
        <v>16</v>
      </c>
      <c r="Q3" s="5">
        <v>1170497</v>
      </c>
      <c r="R3" s="5">
        <v>447391</v>
      </c>
      <c r="S3" s="264">
        <f>Q3*100/2885400</f>
        <v>40.56619532820406</v>
      </c>
      <c r="T3" s="264">
        <f>R3*100/1253380</f>
        <v>35.694761365268313</v>
      </c>
    </row>
    <row r="4" spans="1:20" x14ac:dyDescent="0.25">
      <c r="A4">
        <v>4</v>
      </c>
      <c r="B4" s="3">
        <v>17</v>
      </c>
      <c r="C4" s="3" t="s">
        <v>137</v>
      </c>
      <c r="D4" s="3" t="s">
        <v>350</v>
      </c>
      <c r="E4" s="3" t="s">
        <v>10</v>
      </c>
      <c r="F4" s="3" t="s">
        <v>138</v>
      </c>
      <c r="G4" s="4">
        <v>199256</v>
      </c>
      <c r="H4" s="4">
        <v>79889.765400000004</v>
      </c>
      <c r="I4" s="6">
        <v>40.09403250090336</v>
      </c>
      <c r="O4" t="s">
        <v>10</v>
      </c>
      <c r="P4">
        <v>3</v>
      </c>
      <c r="Q4" s="5">
        <v>258110</v>
      </c>
      <c r="R4" s="5">
        <v>114168</v>
      </c>
      <c r="S4" s="264">
        <f t="shared" ref="S4:S8" si="0">Q4*100/2885400</f>
        <v>8.9453801899216749</v>
      </c>
    </row>
    <row r="5" spans="1:20" x14ac:dyDescent="0.25">
      <c r="A5">
        <v>16</v>
      </c>
      <c r="B5" s="3">
        <v>43</v>
      </c>
      <c r="C5" s="3" t="s">
        <v>175</v>
      </c>
      <c r="D5" s="3" t="s">
        <v>350</v>
      </c>
      <c r="E5" s="3" t="s">
        <v>4</v>
      </c>
      <c r="F5" s="3" t="s">
        <v>57</v>
      </c>
      <c r="G5" s="4">
        <v>153381</v>
      </c>
      <c r="H5" s="4">
        <v>78397</v>
      </c>
      <c r="I5" s="6">
        <v>51.112588912577181</v>
      </c>
      <c r="O5" t="s">
        <v>21</v>
      </c>
      <c r="P5">
        <v>5</v>
      </c>
      <c r="Q5" s="5">
        <v>195305</v>
      </c>
      <c r="R5" s="5">
        <v>132114</v>
      </c>
      <c r="S5" s="264">
        <f t="shared" si="0"/>
        <v>6.7687322381645529</v>
      </c>
      <c r="T5" s="264">
        <f t="shared" ref="T5:T8" si="1">R5*100/1253380</f>
        <v>10.54061816847245</v>
      </c>
    </row>
    <row r="6" spans="1:20" x14ac:dyDescent="0.25">
      <c r="A6">
        <v>18</v>
      </c>
      <c r="B6" s="3">
        <v>58</v>
      </c>
      <c r="C6" s="3" t="s">
        <v>81</v>
      </c>
      <c r="D6" s="3" t="s">
        <v>350</v>
      </c>
      <c r="E6" s="3" t="s">
        <v>4</v>
      </c>
      <c r="F6" s="3" t="s">
        <v>67</v>
      </c>
      <c r="G6" s="4">
        <v>112427</v>
      </c>
      <c r="H6" s="4">
        <v>26148</v>
      </c>
      <c r="I6" s="6">
        <v>23.257758367651899</v>
      </c>
      <c r="O6" t="s">
        <v>27</v>
      </c>
      <c r="P6">
        <v>5</v>
      </c>
      <c r="Q6" s="5">
        <v>122312</v>
      </c>
      <c r="R6" s="5">
        <v>83859</v>
      </c>
      <c r="S6" s="264">
        <f t="shared" si="0"/>
        <v>4.238996326332571</v>
      </c>
      <c r="T6" s="264">
        <f t="shared" si="1"/>
        <v>6.6906285404266859</v>
      </c>
    </row>
    <row r="7" spans="1:20" x14ac:dyDescent="0.25">
      <c r="A7">
        <v>28</v>
      </c>
      <c r="B7" s="3">
        <v>132</v>
      </c>
      <c r="C7" s="3" t="s">
        <v>185</v>
      </c>
      <c r="D7" s="3" t="s">
        <v>350</v>
      </c>
      <c r="E7" s="3" t="s">
        <v>4</v>
      </c>
      <c r="F7" s="3" t="s">
        <v>83</v>
      </c>
      <c r="G7" s="4">
        <v>71614</v>
      </c>
      <c r="H7" s="4">
        <v>14974</v>
      </c>
      <c r="I7" s="6">
        <v>20.909319406819897</v>
      </c>
      <c r="O7" t="s">
        <v>7</v>
      </c>
      <c r="P7">
        <v>5</v>
      </c>
      <c r="Q7" s="5">
        <v>114766</v>
      </c>
      <c r="R7" s="5">
        <v>81525</v>
      </c>
      <c r="S7" s="264">
        <f t="shared" si="0"/>
        <v>3.9774727940666805</v>
      </c>
      <c r="T7" s="264">
        <f t="shared" si="1"/>
        <v>6.5044120697633598</v>
      </c>
    </row>
    <row r="8" spans="1:20" x14ac:dyDescent="0.25">
      <c r="A8">
        <v>32</v>
      </c>
      <c r="B8" s="3">
        <v>205</v>
      </c>
      <c r="C8" s="3" t="s">
        <v>270</v>
      </c>
      <c r="D8" s="3" t="s">
        <v>350</v>
      </c>
      <c r="E8" s="3" t="s">
        <v>4</v>
      </c>
      <c r="F8" s="3" t="s">
        <v>8</v>
      </c>
      <c r="G8" s="4">
        <v>65157</v>
      </c>
      <c r="H8" s="4">
        <v>34332.9516</v>
      </c>
      <c r="I8" s="6">
        <v>52.692652516230034</v>
      </c>
      <c r="O8" t="s">
        <v>89</v>
      </c>
      <c r="P8">
        <v>1</v>
      </c>
      <c r="Q8" s="5">
        <v>51126</v>
      </c>
      <c r="R8" s="5">
        <v>22270</v>
      </c>
      <c r="S8" s="264">
        <f t="shared" si="0"/>
        <v>1.7718860469952173</v>
      </c>
      <c r="T8" s="264">
        <f t="shared" si="1"/>
        <v>1.7767955448467345</v>
      </c>
    </row>
    <row r="9" spans="1:20" x14ac:dyDescent="0.25">
      <c r="A9">
        <v>23</v>
      </c>
      <c r="B9" s="3">
        <v>97</v>
      </c>
      <c r="C9" s="3" t="s">
        <v>174</v>
      </c>
      <c r="D9" s="3" t="s">
        <v>350</v>
      </c>
      <c r="E9" s="3" t="s">
        <v>7</v>
      </c>
      <c r="F9" s="3" t="s">
        <v>15</v>
      </c>
      <c r="G9" s="4">
        <v>63127</v>
      </c>
      <c r="H9" s="4">
        <v>38296</v>
      </c>
      <c r="I9" s="6">
        <v>60.665008633389832</v>
      </c>
    </row>
    <row r="10" spans="1:20" x14ac:dyDescent="0.25">
      <c r="A10">
        <v>13</v>
      </c>
      <c r="B10" s="3">
        <v>40</v>
      </c>
      <c r="C10" s="3" t="s">
        <v>51</v>
      </c>
      <c r="D10" s="3" t="s">
        <v>350</v>
      </c>
      <c r="E10" s="3" t="s">
        <v>21</v>
      </c>
      <c r="F10" s="3" t="s">
        <v>52</v>
      </c>
      <c r="G10" s="4">
        <v>62476</v>
      </c>
      <c r="H10" s="4">
        <v>57404</v>
      </c>
      <c r="I10" s="6">
        <v>91.881682566105383</v>
      </c>
    </row>
    <row r="11" spans="1:20" x14ac:dyDescent="0.25">
      <c r="A11">
        <v>17</v>
      </c>
      <c r="B11" s="3">
        <v>50</v>
      </c>
      <c r="C11" s="3" t="s">
        <v>69</v>
      </c>
      <c r="D11" s="3" t="s">
        <v>350</v>
      </c>
      <c r="E11" s="3" t="s">
        <v>4</v>
      </c>
      <c r="F11" s="3" t="s">
        <v>67</v>
      </c>
      <c r="G11" s="4">
        <v>60003</v>
      </c>
      <c r="H11" s="4">
        <v>18592</v>
      </c>
      <c r="I11" s="6">
        <v>30.985117410796128</v>
      </c>
    </row>
    <row r="12" spans="1:20" x14ac:dyDescent="0.25">
      <c r="A12">
        <v>6</v>
      </c>
      <c r="B12" s="3">
        <v>25</v>
      </c>
      <c r="C12" s="3" t="s">
        <v>24</v>
      </c>
      <c r="D12" s="3" t="s">
        <v>350</v>
      </c>
      <c r="E12" s="3" t="s">
        <v>4</v>
      </c>
      <c r="F12" s="3" t="s">
        <v>25</v>
      </c>
      <c r="G12" s="4">
        <v>56580</v>
      </c>
      <c r="H12" s="4">
        <v>46625.764900000002</v>
      </c>
      <c r="I12" s="6">
        <v>82.406795510781194</v>
      </c>
    </row>
    <row r="13" spans="1:20" x14ac:dyDescent="0.25">
      <c r="A13">
        <v>14</v>
      </c>
      <c r="B13" s="3">
        <v>41</v>
      </c>
      <c r="C13" s="3" t="s">
        <v>53</v>
      </c>
      <c r="D13" s="3" t="s">
        <v>350</v>
      </c>
      <c r="E13" s="3" t="s">
        <v>21</v>
      </c>
      <c r="F13" s="3" t="s">
        <v>52</v>
      </c>
      <c r="G13" s="4">
        <v>51723</v>
      </c>
      <c r="H13" s="4">
        <v>34284</v>
      </c>
      <c r="I13" s="6">
        <v>66.283858244881387</v>
      </c>
    </row>
    <row r="14" spans="1:20" x14ac:dyDescent="0.25">
      <c r="A14">
        <v>27</v>
      </c>
      <c r="B14" s="3">
        <v>131</v>
      </c>
      <c r="C14" s="3" t="s">
        <v>180</v>
      </c>
      <c r="D14" s="3" t="s">
        <v>350</v>
      </c>
      <c r="E14" s="3" t="s">
        <v>7</v>
      </c>
      <c r="F14" s="3" t="s">
        <v>8</v>
      </c>
      <c r="G14" s="4">
        <v>51639</v>
      </c>
      <c r="H14" s="4">
        <v>43229</v>
      </c>
      <c r="I14" s="6">
        <v>83.713859679699453</v>
      </c>
    </row>
    <row r="15" spans="1:20" x14ac:dyDescent="0.25">
      <c r="A15">
        <v>25</v>
      </c>
      <c r="B15" s="3">
        <v>125</v>
      </c>
      <c r="C15" s="3" t="s">
        <v>107</v>
      </c>
      <c r="D15" s="3" t="s">
        <v>350</v>
      </c>
      <c r="E15" s="3" t="s">
        <v>89</v>
      </c>
      <c r="F15" s="3" t="s">
        <v>89</v>
      </c>
      <c r="G15" s="4">
        <v>51126</v>
      </c>
      <c r="H15" s="4">
        <v>22269.500100000001</v>
      </c>
      <c r="I15" s="6">
        <v>43.558072409341634</v>
      </c>
    </row>
    <row r="16" spans="1:20" x14ac:dyDescent="0.25">
      <c r="A16">
        <v>22</v>
      </c>
      <c r="B16" s="3">
        <v>91</v>
      </c>
      <c r="C16" s="3" t="s">
        <v>150</v>
      </c>
      <c r="D16" s="3" t="s">
        <v>350</v>
      </c>
      <c r="E16" s="3" t="s">
        <v>4</v>
      </c>
      <c r="F16" s="3" t="s">
        <v>15</v>
      </c>
      <c r="G16" s="4">
        <v>48323</v>
      </c>
      <c r="H16" s="4">
        <v>18126.8442</v>
      </c>
      <c r="I16" s="6">
        <v>37.511835357904104</v>
      </c>
    </row>
    <row r="17" spans="1:9" x14ac:dyDescent="0.25">
      <c r="A17">
        <v>29</v>
      </c>
      <c r="B17" s="3">
        <v>134</v>
      </c>
      <c r="C17" s="3" t="s">
        <v>16</v>
      </c>
      <c r="D17" s="3" t="s">
        <v>350</v>
      </c>
      <c r="E17" s="3" t="s">
        <v>4</v>
      </c>
      <c r="F17" s="3" t="s">
        <v>17</v>
      </c>
      <c r="G17" s="4">
        <v>46026</v>
      </c>
      <c r="H17" s="4">
        <v>13704</v>
      </c>
      <c r="I17" s="6">
        <v>29.774475296571502</v>
      </c>
    </row>
    <row r="18" spans="1:9" x14ac:dyDescent="0.25">
      <c r="A18">
        <v>12</v>
      </c>
      <c r="B18" s="3">
        <v>39</v>
      </c>
      <c r="C18" s="3" t="s">
        <v>49</v>
      </c>
      <c r="D18" s="3" t="s">
        <v>350</v>
      </c>
      <c r="E18" s="3" t="s">
        <v>27</v>
      </c>
      <c r="F18" s="3" t="s">
        <v>50</v>
      </c>
      <c r="G18" s="4">
        <v>38346</v>
      </c>
      <c r="H18" s="4">
        <v>27230</v>
      </c>
      <c r="I18" s="6">
        <v>71.011317999269806</v>
      </c>
    </row>
    <row r="19" spans="1:9" x14ac:dyDescent="0.25">
      <c r="A19">
        <v>3</v>
      </c>
      <c r="B19" s="3">
        <v>16</v>
      </c>
      <c r="C19" s="3" t="s">
        <v>129</v>
      </c>
      <c r="D19" s="3" t="s">
        <v>350</v>
      </c>
      <c r="E19" s="3" t="s">
        <v>10</v>
      </c>
      <c r="F19" s="3" t="s">
        <v>56</v>
      </c>
      <c r="G19" s="4">
        <v>37626</v>
      </c>
      <c r="H19" s="4">
        <v>19024.0893</v>
      </c>
      <c r="I19" s="6">
        <v>50.561019773560837</v>
      </c>
    </row>
    <row r="20" spans="1:9" x14ac:dyDescent="0.25">
      <c r="A20">
        <v>26</v>
      </c>
      <c r="B20" s="3">
        <v>126</v>
      </c>
      <c r="C20" s="3" t="s">
        <v>58</v>
      </c>
      <c r="D20" s="3" t="s">
        <v>350</v>
      </c>
      <c r="E20" s="3" t="s">
        <v>4</v>
      </c>
      <c r="F20" s="3" t="s">
        <v>59</v>
      </c>
      <c r="G20" s="4">
        <v>33710</v>
      </c>
      <c r="H20" s="4">
        <v>22579</v>
      </c>
      <c r="I20" s="6">
        <v>66.980124592109163</v>
      </c>
    </row>
    <row r="21" spans="1:9" x14ac:dyDescent="0.25">
      <c r="A21">
        <v>30</v>
      </c>
      <c r="B21" s="3">
        <v>136</v>
      </c>
      <c r="C21" s="3" t="s">
        <v>188</v>
      </c>
      <c r="D21" s="3" t="s">
        <v>350</v>
      </c>
      <c r="E21" s="3" t="s">
        <v>27</v>
      </c>
      <c r="F21" s="3" t="s">
        <v>8</v>
      </c>
      <c r="G21" s="4">
        <v>32378</v>
      </c>
      <c r="H21" s="4">
        <v>22193</v>
      </c>
      <c r="I21" s="6">
        <v>68.543455432701222</v>
      </c>
    </row>
    <row r="22" spans="1:9" x14ac:dyDescent="0.25">
      <c r="A22">
        <v>21</v>
      </c>
      <c r="B22" s="3">
        <v>82</v>
      </c>
      <c r="C22" s="3" t="s">
        <v>14</v>
      </c>
      <c r="D22" s="3" t="s">
        <v>350</v>
      </c>
      <c r="E22" s="3" t="s">
        <v>4</v>
      </c>
      <c r="F22" s="3" t="s">
        <v>15</v>
      </c>
      <c r="G22" s="4">
        <v>31681</v>
      </c>
      <c r="H22" s="4">
        <v>17938.041300000001</v>
      </c>
      <c r="I22" s="6">
        <v>56.62081784034595</v>
      </c>
    </row>
    <row r="23" spans="1:9" x14ac:dyDescent="0.25">
      <c r="A23">
        <v>1</v>
      </c>
      <c r="B23" s="3">
        <v>7</v>
      </c>
      <c r="C23" s="3" t="s">
        <v>124</v>
      </c>
      <c r="D23" s="3" t="s">
        <v>350</v>
      </c>
      <c r="E23" s="3" t="s">
        <v>21</v>
      </c>
      <c r="F23" s="3" t="s">
        <v>122</v>
      </c>
      <c r="G23" s="4">
        <v>29120</v>
      </c>
      <c r="H23" s="4">
        <v>16856.788499999999</v>
      </c>
      <c r="I23" s="6">
        <v>57.887323145604391</v>
      </c>
    </row>
    <row r="24" spans="1:9" x14ac:dyDescent="0.25">
      <c r="A24">
        <v>19</v>
      </c>
      <c r="B24" s="3">
        <v>59</v>
      </c>
      <c r="C24" s="3" t="s">
        <v>82</v>
      </c>
      <c r="D24" s="3" t="s">
        <v>350</v>
      </c>
      <c r="E24" s="3" t="s">
        <v>4</v>
      </c>
      <c r="F24" s="3" t="s">
        <v>83</v>
      </c>
      <c r="G24" s="4">
        <v>27754</v>
      </c>
      <c r="H24" s="4">
        <v>17630</v>
      </c>
      <c r="I24" s="6">
        <v>63.52237515313108</v>
      </c>
    </row>
    <row r="25" spans="1:9" x14ac:dyDescent="0.25">
      <c r="A25">
        <v>15</v>
      </c>
      <c r="B25" s="3">
        <v>42</v>
      </c>
      <c r="C25" s="3" t="s">
        <v>54</v>
      </c>
      <c r="D25" s="3" t="s">
        <v>350</v>
      </c>
      <c r="E25" s="3" t="s">
        <v>21</v>
      </c>
      <c r="F25" s="3" t="s">
        <v>55</v>
      </c>
      <c r="G25" s="4">
        <v>26707</v>
      </c>
      <c r="H25" s="4">
        <v>13127</v>
      </c>
      <c r="I25" s="6">
        <v>49.151907739543937</v>
      </c>
    </row>
    <row r="26" spans="1:9" x14ac:dyDescent="0.25">
      <c r="A26">
        <v>2</v>
      </c>
      <c r="B26" s="3">
        <v>9</v>
      </c>
      <c r="C26" s="3" t="s">
        <v>126</v>
      </c>
      <c r="D26" s="3" t="s">
        <v>350</v>
      </c>
      <c r="E26" s="3" t="s">
        <v>21</v>
      </c>
      <c r="F26" s="3" t="s">
        <v>127</v>
      </c>
      <c r="G26" s="4">
        <v>25279</v>
      </c>
      <c r="H26" s="4">
        <v>10442.665800000001</v>
      </c>
      <c r="I26" s="6">
        <v>41.309647533525855</v>
      </c>
    </row>
    <row r="27" spans="1:9" x14ac:dyDescent="0.25">
      <c r="A27">
        <v>7</v>
      </c>
      <c r="B27" s="3">
        <v>26</v>
      </c>
      <c r="C27" s="3" t="s">
        <v>26</v>
      </c>
      <c r="D27" s="3" t="s">
        <v>350</v>
      </c>
      <c r="E27" s="3" t="s">
        <v>27</v>
      </c>
      <c r="F27" s="3" t="s">
        <v>28</v>
      </c>
      <c r="G27" s="4">
        <v>23797</v>
      </c>
      <c r="H27" s="4">
        <v>12920.0628</v>
      </c>
      <c r="I27" s="6">
        <v>54.292821784258521</v>
      </c>
    </row>
    <row r="28" spans="1:9" x14ac:dyDescent="0.25">
      <c r="A28">
        <v>20</v>
      </c>
      <c r="B28" s="3">
        <v>81</v>
      </c>
      <c r="C28" s="3" t="s">
        <v>163</v>
      </c>
      <c r="D28" s="3" t="s">
        <v>350</v>
      </c>
      <c r="E28" s="3" t="s">
        <v>4</v>
      </c>
      <c r="F28" s="3" t="s">
        <v>15</v>
      </c>
      <c r="G28" s="4">
        <v>23246</v>
      </c>
      <c r="H28" s="4">
        <v>13293.3069</v>
      </c>
      <c r="I28" s="6">
        <v>57.185351888496946</v>
      </c>
    </row>
    <row r="29" spans="1:9" x14ac:dyDescent="0.25">
      <c r="A29">
        <v>5</v>
      </c>
      <c r="B29" s="3">
        <v>22</v>
      </c>
      <c r="C29" s="3" t="s">
        <v>19</v>
      </c>
      <c r="D29" s="3" t="s">
        <v>350</v>
      </c>
      <c r="E29" s="3" t="s">
        <v>4</v>
      </c>
      <c r="F29" s="3" t="s">
        <v>5</v>
      </c>
      <c r="G29" s="4">
        <v>22870</v>
      </c>
      <c r="H29" s="4">
        <v>12047</v>
      </c>
      <c r="I29" s="6">
        <v>52.675994752951468</v>
      </c>
    </row>
    <row r="30" spans="1:9" x14ac:dyDescent="0.25">
      <c r="A30">
        <v>8</v>
      </c>
      <c r="B30" s="3">
        <v>32</v>
      </c>
      <c r="C30" s="3" t="s">
        <v>36</v>
      </c>
      <c r="D30" s="3" t="s">
        <v>350</v>
      </c>
      <c r="E30" s="3" t="s">
        <v>10</v>
      </c>
      <c r="F30" s="3" t="s">
        <v>37</v>
      </c>
      <c r="G30" s="4">
        <v>21228</v>
      </c>
      <c r="H30" s="4">
        <v>15254</v>
      </c>
      <c r="I30" s="6">
        <v>71.857923497267763</v>
      </c>
    </row>
    <row r="31" spans="1:9" x14ac:dyDescent="0.25">
      <c r="A31">
        <v>9</v>
      </c>
      <c r="B31" s="3">
        <v>34</v>
      </c>
      <c r="C31" s="3" t="s">
        <v>40</v>
      </c>
      <c r="D31" s="3" t="s">
        <v>350</v>
      </c>
      <c r="E31" s="3" t="s">
        <v>4</v>
      </c>
      <c r="F31" s="3" t="s">
        <v>41</v>
      </c>
      <c r="G31" s="4">
        <v>17608</v>
      </c>
      <c r="H31" s="4">
        <v>10667</v>
      </c>
      <c r="I31" s="6">
        <v>60.580417991821896</v>
      </c>
    </row>
    <row r="32" spans="1:9" x14ac:dyDescent="0.25">
      <c r="A32">
        <v>11</v>
      </c>
      <c r="B32" s="3">
        <v>38</v>
      </c>
      <c r="C32" s="3" t="s">
        <v>47</v>
      </c>
      <c r="D32" s="3" t="s">
        <v>350</v>
      </c>
      <c r="E32" s="3" t="s">
        <v>27</v>
      </c>
      <c r="F32" s="3" t="s">
        <v>48</v>
      </c>
      <c r="G32" s="4">
        <v>15798</v>
      </c>
      <c r="H32" s="4">
        <v>10910</v>
      </c>
      <c r="I32" s="6">
        <v>69.059374604380295</v>
      </c>
    </row>
    <row r="33" spans="1:10" x14ac:dyDescent="0.25">
      <c r="A33">
        <v>24</v>
      </c>
      <c r="B33" s="3">
        <v>99</v>
      </c>
      <c r="C33" s="3" t="s">
        <v>84</v>
      </c>
      <c r="D33" s="3" t="s">
        <v>350</v>
      </c>
      <c r="E33" s="3" t="s">
        <v>4</v>
      </c>
      <c r="F33" s="3" t="s">
        <v>46</v>
      </c>
      <c r="G33" s="4">
        <v>14746</v>
      </c>
      <c r="H33" s="4">
        <v>10451</v>
      </c>
      <c r="I33" s="6">
        <v>70.873457208734578</v>
      </c>
    </row>
    <row r="34" spans="1:10" x14ac:dyDescent="0.25">
      <c r="A34">
        <v>31</v>
      </c>
      <c r="B34" s="3">
        <v>137</v>
      </c>
      <c r="C34" s="3" t="s">
        <v>187</v>
      </c>
      <c r="D34" s="3" t="s">
        <v>350</v>
      </c>
      <c r="E34" s="3" t="s">
        <v>27</v>
      </c>
      <c r="F34" s="3" t="s">
        <v>195</v>
      </c>
      <c r="G34" s="4">
        <v>11993</v>
      </c>
      <c r="H34" s="4">
        <v>10606</v>
      </c>
      <c r="I34" s="6">
        <v>88.434920370215963</v>
      </c>
    </row>
    <row r="37" spans="1:10" x14ac:dyDescent="0.25">
      <c r="G37" s="4">
        <f>SUM(G3:G34)</f>
        <v>1912116</v>
      </c>
      <c r="H37" s="4">
        <f>SUM(H3:H34)</f>
        <v>881326.78079999995</v>
      </c>
      <c r="I37" s="298">
        <f>AVERAGE(I3:I34)</f>
        <v>55.913705176806779</v>
      </c>
      <c r="J37" t="s">
        <v>483</v>
      </c>
    </row>
    <row r="38" spans="1:10" x14ac:dyDescent="0.25">
      <c r="G38" s="297">
        <f>G37*100/K3</f>
        <v>66.268662923684758</v>
      </c>
      <c r="H38" s="297">
        <f>H37*100/L3</f>
        <v>70.316007978426327</v>
      </c>
      <c r="I38" s="3" t="s">
        <v>470</v>
      </c>
    </row>
  </sheetData>
  <sortState xmlns:xlrd2="http://schemas.microsoft.com/office/spreadsheetml/2017/richdata2" ref="O3:R8">
    <sortCondition descending="1" ref="Q3:Q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339C-137E-4E98-8BE0-95DEBAE25757}">
  <dimension ref="A1:U102"/>
  <sheetViews>
    <sheetView workbookViewId="0">
      <selection activeCell="D1" sqref="D1"/>
    </sheetView>
  </sheetViews>
  <sheetFormatPr defaultRowHeight="15" x14ac:dyDescent="0.25"/>
  <cols>
    <col min="2" max="2" width="17.140625" customWidth="1"/>
    <col min="4" max="4" width="13.5703125" customWidth="1"/>
    <col min="6" max="6" width="14.85546875" customWidth="1"/>
    <col min="8" max="8" width="19.140625" customWidth="1"/>
    <col min="9" max="9" width="17" customWidth="1"/>
    <col min="13" max="13" width="14.42578125" customWidth="1"/>
    <col min="14" max="14" width="13.28515625" customWidth="1"/>
    <col min="16" max="16" width="13.42578125" customWidth="1"/>
  </cols>
  <sheetData>
    <row r="1" spans="1:21" ht="18.75" x14ac:dyDescent="0.3">
      <c r="A1" s="7" t="s">
        <v>269</v>
      </c>
      <c r="B1" s="7" t="s">
        <v>0</v>
      </c>
      <c r="C1" s="7" t="s">
        <v>181</v>
      </c>
      <c r="D1" s="7" t="s">
        <v>284</v>
      </c>
      <c r="E1" s="7" t="s">
        <v>182</v>
      </c>
      <c r="F1" s="8" t="s">
        <v>1</v>
      </c>
      <c r="G1" s="8" t="s">
        <v>2</v>
      </c>
      <c r="H1" s="169" t="s">
        <v>282</v>
      </c>
      <c r="I1" s="169" t="s">
        <v>283</v>
      </c>
      <c r="J1" s="9" t="s">
        <v>268</v>
      </c>
      <c r="T1" s="262" t="s">
        <v>454</v>
      </c>
      <c r="U1" s="262" t="s">
        <v>485</v>
      </c>
    </row>
    <row r="2" spans="1:21" x14ac:dyDescent="0.25">
      <c r="A2" s="3">
        <v>1</v>
      </c>
      <c r="B2" s="16" t="s">
        <v>116</v>
      </c>
      <c r="C2" s="13" t="s">
        <v>311</v>
      </c>
      <c r="D2" s="13" t="s">
        <v>349</v>
      </c>
      <c r="E2" s="13" t="s">
        <v>311</v>
      </c>
      <c r="F2" s="14" t="s">
        <v>21</v>
      </c>
      <c r="G2" s="13" t="s">
        <v>52</v>
      </c>
      <c r="H2" s="167">
        <v>1836</v>
      </c>
      <c r="I2" s="167">
        <v>1160</v>
      </c>
      <c r="J2" s="15">
        <v>63.18082788671024</v>
      </c>
      <c r="M2" t="s">
        <v>481</v>
      </c>
      <c r="N2" t="s">
        <v>482</v>
      </c>
      <c r="P2" s="262" t="s">
        <v>1</v>
      </c>
      <c r="Q2" s="262" t="s">
        <v>484</v>
      </c>
      <c r="R2" s="262" t="s">
        <v>454</v>
      </c>
      <c r="S2" s="262" t="s">
        <v>485</v>
      </c>
      <c r="T2" s="262" t="s">
        <v>486</v>
      </c>
      <c r="U2" s="262" t="s">
        <v>486</v>
      </c>
    </row>
    <row r="3" spans="1:21" ht="30" x14ac:dyDescent="0.25">
      <c r="A3" s="3">
        <v>3</v>
      </c>
      <c r="B3" s="16" t="s">
        <v>118</v>
      </c>
      <c r="C3" s="13" t="s">
        <v>311</v>
      </c>
      <c r="D3" s="13" t="s">
        <v>349</v>
      </c>
      <c r="E3" s="13" t="s">
        <v>311</v>
      </c>
      <c r="F3" s="14" t="s">
        <v>21</v>
      </c>
      <c r="G3" s="13" t="s">
        <v>52</v>
      </c>
      <c r="H3" s="167">
        <v>31165</v>
      </c>
      <c r="I3" s="167">
        <v>3074.9</v>
      </c>
      <c r="J3" s="15">
        <v>9.866516926038825</v>
      </c>
      <c r="M3" s="5">
        <v>2885400</v>
      </c>
      <c r="N3" s="5">
        <v>1253380</v>
      </c>
      <c r="P3" t="s">
        <v>4</v>
      </c>
      <c r="Q3">
        <v>49</v>
      </c>
      <c r="R3" s="5">
        <v>384578</v>
      </c>
      <c r="S3" s="5">
        <v>154988</v>
      </c>
      <c r="T3" s="264">
        <f>R3*100/2885400</f>
        <v>13.3284120052679</v>
      </c>
      <c r="U3" s="264">
        <f>S3*100/1253380</f>
        <v>12.365603408383731</v>
      </c>
    </row>
    <row r="4" spans="1:21" ht="30" x14ac:dyDescent="0.25">
      <c r="A4" s="3">
        <v>4</v>
      </c>
      <c r="B4" s="16" t="s">
        <v>119</v>
      </c>
      <c r="C4" s="13" t="s">
        <v>311</v>
      </c>
      <c r="D4" s="13" t="s">
        <v>349</v>
      </c>
      <c r="E4" s="13" t="s">
        <v>311</v>
      </c>
      <c r="F4" s="14" t="s">
        <v>21</v>
      </c>
      <c r="G4" s="13" t="s">
        <v>120</v>
      </c>
      <c r="H4" s="167">
        <v>6729</v>
      </c>
      <c r="I4" s="167">
        <v>4087</v>
      </c>
      <c r="J4" s="15">
        <v>60.737108039827611</v>
      </c>
      <c r="P4" t="s">
        <v>21</v>
      </c>
      <c r="Q4">
        <v>12</v>
      </c>
      <c r="R4" s="5">
        <v>198056</v>
      </c>
      <c r="S4" s="5">
        <v>46604</v>
      </c>
      <c r="T4" s="264">
        <f t="shared" ref="T4:T8" si="0">R4*100/2885400</f>
        <v>6.8640743051223403</v>
      </c>
      <c r="U4" s="264">
        <f t="shared" ref="U4:U8" si="1">S4*100/1253380</f>
        <v>3.7182658092517831</v>
      </c>
    </row>
    <row r="5" spans="1:21" ht="30" x14ac:dyDescent="0.25">
      <c r="A5" s="3">
        <v>5</v>
      </c>
      <c r="B5" s="16" t="s">
        <v>121</v>
      </c>
      <c r="C5" s="13" t="s">
        <v>311</v>
      </c>
      <c r="D5" s="13" t="s">
        <v>349</v>
      </c>
      <c r="E5" s="13" t="s">
        <v>311</v>
      </c>
      <c r="F5" s="14" t="s">
        <v>21</v>
      </c>
      <c r="G5" s="13" t="s">
        <v>122</v>
      </c>
      <c r="H5" s="167">
        <v>5728</v>
      </c>
      <c r="I5" s="167">
        <v>3841</v>
      </c>
      <c r="J5" s="15">
        <v>67.056564245810051</v>
      </c>
      <c r="P5" t="s">
        <v>10</v>
      </c>
      <c r="Q5">
        <v>7</v>
      </c>
      <c r="R5" s="5">
        <v>92637</v>
      </c>
      <c r="S5" s="5">
        <v>26058</v>
      </c>
      <c r="T5" s="264">
        <f t="shared" si="0"/>
        <v>3.2105427323767937</v>
      </c>
      <c r="U5" s="264">
        <f t="shared" si="1"/>
        <v>2.0790183344237181</v>
      </c>
    </row>
    <row r="6" spans="1:21" ht="30" x14ac:dyDescent="0.25">
      <c r="A6" s="3">
        <v>6</v>
      </c>
      <c r="B6" s="16" t="s">
        <v>123</v>
      </c>
      <c r="C6" s="13" t="s">
        <v>311</v>
      </c>
      <c r="D6" s="13" t="s">
        <v>349</v>
      </c>
      <c r="E6" s="13" t="s">
        <v>311</v>
      </c>
      <c r="F6" s="14" t="s">
        <v>21</v>
      </c>
      <c r="G6" s="13" t="s">
        <v>122</v>
      </c>
      <c r="H6" s="167">
        <v>6450</v>
      </c>
      <c r="I6" s="167">
        <v>3083.0300999999999</v>
      </c>
      <c r="J6" s="15">
        <v>47.798916279069772</v>
      </c>
      <c r="P6" t="s">
        <v>7</v>
      </c>
      <c r="Q6">
        <v>12</v>
      </c>
      <c r="R6" s="5">
        <v>76167</v>
      </c>
      <c r="S6" s="5">
        <v>40856</v>
      </c>
      <c r="T6" s="264">
        <f t="shared" si="0"/>
        <v>2.6397379912663754</v>
      </c>
      <c r="U6" s="264">
        <f t="shared" si="1"/>
        <v>3.2596658635050821</v>
      </c>
    </row>
    <row r="7" spans="1:21" ht="30" x14ac:dyDescent="0.25">
      <c r="A7" s="3">
        <v>8</v>
      </c>
      <c r="B7" s="16" t="s">
        <v>125</v>
      </c>
      <c r="C7" s="13" t="s">
        <v>311</v>
      </c>
      <c r="D7" s="13" t="s">
        <v>349</v>
      </c>
      <c r="E7" s="13" t="s">
        <v>311</v>
      </c>
      <c r="F7" s="14" t="s">
        <v>21</v>
      </c>
      <c r="G7" s="13" t="s">
        <v>122</v>
      </c>
      <c r="H7" s="167">
        <v>39718</v>
      </c>
      <c r="I7" s="167">
        <v>9132.5961000000007</v>
      </c>
      <c r="J7" s="15">
        <v>22.993595095422734</v>
      </c>
      <c r="P7" t="s">
        <v>89</v>
      </c>
      <c r="Q7">
        <v>10</v>
      </c>
      <c r="R7" s="5">
        <v>52663</v>
      </c>
      <c r="S7" s="5">
        <v>31129</v>
      </c>
      <c r="T7" s="264">
        <f t="shared" si="0"/>
        <v>1.8251542247175434</v>
      </c>
      <c r="U7" s="264">
        <f t="shared" si="1"/>
        <v>2.4836043338811851</v>
      </c>
    </row>
    <row r="8" spans="1:21" ht="30" x14ac:dyDescent="0.25">
      <c r="A8" s="3">
        <v>10</v>
      </c>
      <c r="B8" s="16" t="s">
        <v>128</v>
      </c>
      <c r="C8" s="13" t="s">
        <v>311</v>
      </c>
      <c r="D8" s="13" t="s">
        <v>349</v>
      </c>
      <c r="E8" s="13" t="s">
        <v>311</v>
      </c>
      <c r="F8" s="14" t="s">
        <v>21</v>
      </c>
      <c r="G8" s="13" t="s">
        <v>128</v>
      </c>
      <c r="H8" s="167">
        <v>24977</v>
      </c>
      <c r="I8" s="167">
        <v>6201.8379000000004</v>
      </c>
      <c r="J8" s="15">
        <v>24.83019537974937</v>
      </c>
      <c r="P8" t="s">
        <v>27</v>
      </c>
      <c r="Q8">
        <v>7</v>
      </c>
      <c r="R8" s="5">
        <v>40303</v>
      </c>
      <c r="S8" s="5">
        <v>18765</v>
      </c>
      <c r="T8" s="264">
        <f t="shared" si="0"/>
        <v>1.3967907395854995</v>
      </c>
      <c r="U8" s="264">
        <f t="shared" si="1"/>
        <v>1.4971517017983373</v>
      </c>
    </row>
    <row r="9" spans="1:21" ht="30" x14ac:dyDescent="0.25">
      <c r="A9" s="3">
        <v>11</v>
      </c>
      <c r="B9" s="16" t="s">
        <v>177</v>
      </c>
      <c r="C9" s="13" t="s">
        <v>311</v>
      </c>
      <c r="D9" s="13" t="s">
        <v>349</v>
      </c>
      <c r="E9" s="13" t="s">
        <v>311</v>
      </c>
      <c r="F9" s="14" t="s">
        <v>10</v>
      </c>
      <c r="G9" s="13" t="s">
        <v>131</v>
      </c>
      <c r="H9" s="167">
        <v>43582</v>
      </c>
      <c r="I9" s="167">
        <v>6041.7494999999999</v>
      </c>
      <c r="J9" s="15">
        <v>13.862946858794913</v>
      </c>
    </row>
    <row r="10" spans="1:21" ht="30" x14ac:dyDescent="0.25">
      <c r="A10" s="3">
        <v>12</v>
      </c>
      <c r="B10" s="16" t="s">
        <v>133</v>
      </c>
      <c r="C10" s="13" t="s">
        <v>311</v>
      </c>
      <c r="D10" s="13" t="s">
        <v>349</v>
      </c>
      <c r="E10" s="13" t="s">
        <v>311</v>
      </c>
      <c r="F10" s="14" t="s">
        <v>10</v>
      </c>
      <c r="G10" s="13" t="s">
        <v>134</v>
      </c>
      <c r="H10" s="167">
        <v>13069</v>
      </c>
      <c r="I10" s="167">
        <v>4708.7568000000001</v>
      </c>
      <c r="J10" s="15">
        <v>36.029970158390086</v>
      </c>
    </row>
    <row r="11" spans="1:21" ht="30" x14ac:dyDescent="0.25">
      <c r="A11" s="3">
        <v>13</v>
      </c>
      <c r="B11" s="16" t="s">
        <v>135</v>
      </c>
      <c r="C11" s="13" t="s">
        <v>311</v>
      </c>
      <c r="D11" s="13" t="s">
        <v>349</v>
      </c>
      <c r="E11" s="13" t="s">
        <v>311</v>
      </c>
      <c r="F11" s="14" t="s">
        <v>10</v>
      </c>
      <c r="G11" s="13" t="s">
        <v>136</v>
      </c>
      <c r="H11" s="167">
        <v>12846</v>
      </c>
      <c r="I11" s="167">
        <v>3760.7732999999998</v>
      </c>
      <c r="J11" s="15">
        <v>29.275831387202238</v>
      </c>
    </row>
    <row r="12" spans="1:21" ht="30" x14ac:dyDescent="0.25">
      <c r="A12" s="3">
        <v>15</v>
      </c>
      <c r="B12" s="16" t="s">
        <v>130</v>
      </c>
      <c r="C12" s="13" t="s">
        <v>311</v>
      </c>
      <c r="D12" s="13" t="s">
        <v>349</v>
      </c>
      <c r="E12" s="13" t="s">
        <v>311</v>
      </c>
      <c r="F12" s="14" t="s">
        <v>10</v>
      </c>
      <c r="G12" s="13" t="s">
        <v>131</v>
      </c>
      <c r="H12" s="167">
        <v>6766</v>
      </c>
      <c r="I12" s="167">
        <v>4062.9519</v>
      </c>
      <c r="J12" s="15">
        <v>60.049540348802836</v>
      </c>
    </row>
    <row r="13" spans="1:21" x14ac:dyDescent="0.25">
      <c r="A13" s="3">
        <v>18</v>
      </c>
      <c r="B13" s="17" t="s">
        <v>3</v>
      </c>
      <c r="C13" s="13" t="s">
        <v>311</v>
      </c>
      <c r="D13" s="13" t="s">
        <v>349</v>
      </c>
      <c r="E13" s="13" t="s">
        <v>311</v>
      </c>
      <c r="F13" s="13" t="s">
        <v>4</v>
      </c>
      <c r="G13" s="13" t="s">
        <v>5</v>
      </c>
      <c r="H13" s="167">
        <v>7136</v>
      </c>
      <c r="I13" s="167">
        <v>3061.1085000000003</v>
      </c>
      <c r="J13" s="15">
        <v>42.896699831838568</v>
      </c>
    </row>
    <row r="14" spans="1:21" x14ac:dyDescent="0.25">
      <c r="A14" s="3">
        <v>19</v>
      </c>
      <c r="B14" s="17" t="s">
        <v>9</v>
      </c>
      <c r="C14" s="13" t="s">
        <v>311</v>
      </c>
      <c r="D14" s="13" t="s">
        <v>349</v>
      </c>
      <c r="E14" s="13" t="s">
        <v>311</v>
      </c>
      <c r="F14" s="13" t="s">
        <v>10</v>
      </c>
      <c r="G14" s="13" t="s">
        <v>11</v>
      </c>
      <c r="H14" s="167">
        <v>2377</v>
      </c>
      <c r="I14" s="167">
        <v>1625</v>
      </c>
      <c r="J14" s="15">
        <v>68.363483382414813</v>
      </c>
    </row>
    <row r="15" spans="1:21" x14ac:dyDescent="0.25">
      <c r="A15" s="3">
        <v>23</v>
      </c>
      <c r="B15" s="18" t="s">
        <v>20</v>
      </c>
      <c r="C15" s="13" t="s">
        <v>311</v>
      </c>
      <c r="D15" s="13" t="s">
        <v>349</v>
      </c>
      <c r="E15" s="13" t="s">
        <v>311</v>
      </c>
      <c r="F15" s="13" t="s">
        <v>21</v>
      </c>
      <c r="G15" s="13" t="s">
        <v>22</v>
      </c>
      <c r="H15" s="167">
        <v>13378</v>
      </c>
      <c r="I15" s="167">
        <v>7223.4125999999997</v>
      </c>
      <c r="J15" s="15">
        <v>53.994712214082824</v>
      </c>
    </row>
    <row r="16" spans="1:21" x14ac:dyDescent="0.25">
      <c r="A16" s="3">
        <v>24</v>
      </c>
      <c r="B16" s="18" t="s">
        <v>23</v>
      </c>
      <c r="C16" s="13" t="s">
        <v>311</v>
      </c>
      <c r="D16" s="13" t="s">
        <v>349</v>
      </c>
      <c r="E16" s="13" t="s">
        <v>311</v>
      </c>
      <c r="F16" s="13" t="s">
        <v>4</v>
      </c>
      <c r="G16" s="13" t="s">
        <v>5</v>
      </c>
      <c r="H16" s="167">
        <v>12860</v>
      </c>
      <c r="I16" s="167">
        <v>7412.7191000000003</v>
      </c>
      <c r="J16" s="15">
        <v>57.641672628304825</v>
      </c>
    </row>
    <row r="17" spans="1:10" x14ac:dyDescent="0.25">
      <c r="A17" s="3">
        <v>28</v>
      </c>
      <c r="B17" s="17" t="s">
        <v>30</v>
      </c>
      <c r="C17" s="13" t="s">
        <v>311</v>
      </c>
      <c r="D17" s="13" t="s">
        <v>349</v>
      </c>
      <c r="E17" s="13" t="s">
        <v>311</v>
      </c>
      <c r="F17" s="13" t="s">
        <v>7</v>
      </c>
      <c r="G17" s="13" t="s">
        <v>31</v>
      </c>
      <c r="H17" s="167">
        <v>3462</v>
      </c>
      <c r="I17" s="167">
        <v>1045.6278</v>
      </c>
      <c r="J17" s="15">
        <v>30.202998266897747</v>
      </c>
    </row>
    <row r="18" spans="1:10" x14ac:dyDescent="0.25">
      <c r="A18" s="3">
        <v>29</v>
      </c>
      <c r="B18" s="17" t="s">
        <v>32</v>
      </c>
      <c r="C18" s="13" t="s">
        <v>311</v>
      </c>
      <c r="D18" s="13" t="s">
        <v>349</v>
      </c>
      <c r="E18" s="13" t="s">
        <v>311</v>
      </c>
      <c r="F18" s="13" t="s">
        <v>27</v>
      </c>
      <c r="G18" s="13" t="s">
        <v>33</v>
      </c>
      <c r="H18" s="167">
        <v>1392</v>
      </c>
      <c r="I18" s="167">
        <v>1333</v>
      </c>
      <c r="J18" s="15">
        <v>95.761494252873561</v>
      </c>
    </row>
    <row r="19" spans="1:10" x14ac:dyDescent="0.25">
      <c r="A19" s="3">
        <v>30</v>
      </c>
      <c r="B19" s="18" t="s">
        <v>34</v>
      </c>
      <c r="C19" s="13" t="s">
        <v>311</v>
      </c>
      <c r="D19" s="13" t="s">
        <v>349</v>
      </c>
      <c r="E19" s="13" t="s">
        <v>311</v>
      </c>
      <c r="F19" s="13" t="s">
        <v>4</v>
      </c>
      <c r="G19" s="13" t="s">
        <v>15</v>
      </c>
      <c r="H19" s="167">
        <v>19285</v>
      </c>
      <c r="I19" s="167">
        <v>9416.2999999999993</v>
      </c>
      <c r="J19" s="15">
        <v>48.827067669172926</v>
      </c>
    </row>
    <row r="20" spans="1:10" x14ac:dyDescent="0.25">
      <c r="A20" s="3">
        <v>31</v>
      </c>
      <c r="B20" s="17" t="s">
        <v>35</v>
      </c>
      <c r="C20" s="13" t="s">
        <v>311</v>
      </c>
      <c r="D20" s="13" t="s">
        <v>349</v>
      </c>
      <c r="E20" s="13" t="s">
        <v>311</v>
      </c>
      <c r="F20" s="13" t="s">
        <v>10</v>
      </c>
      <c r="G20" s="13" t="s">
        <v>11</v>
      </c>
      <c r="H20" s="167">
        <v>2796</v>
      </c>
      <c r="I20" s="167">
        <v>2457</v>
      </c>
      <c r="J20" s="15">
        <v>87.875536480686691</v>
      </c>
    </row>
    <row r="21" spans="1:10" x14ac:dyDescent="0.25">
      <c r="A21" s="3">
        <v>33</v>
      </c>
      <c r="B21" s="22" t="s">
        <v>38</v>
      </c>
      <c r="C21" s="13" t="s">
        <v>311</v>
      </c>
      <c r="D21" s="13" t="s">
        <v>349</v>
      </c>
      <c r="E21" s="13" t="s">
        <v>311</v>
      </c>
      <c r="F21" s="13" t="s">
        <v>7</v>
      </c>
      <c r="G21" s="13" t="s">
        <v>39</v>
      </c>
      <c r="H21" s="167">
        <v>17198</v>
      </c>
      <c r="I21" s="167">
        <v>7794</v>
      </c>
      <c r="J21" s="15">
        <v>45.31922316548436</v>
      </c>
    </row>
    <row r="22" spans="1:10" x14ac:dyDescent="0.25">
      <c r="A22" s="3">
        <v>35</v>
      </c>
      <c r="B22" s="17" t="s">
        <v>42</v>
      </c>
      <c r="C22" s="13" t="s">
        <v>311</v>
      </c>
      <c r="D22" s="13" t="s">
        <v>349</v>
      </c>
      <c r="E22" s="13" t="s">
        <v>311</v>
      </c>
      <c r="F22" s="13" t="s">
        <v>7</v>
      </c>
      <c r="G22" s="13" t="s">
        <v>43</v>
      </c>
      <c r="H22" s="167">
        <v>2299</v>
      </c>
      <c r="I22" s="167">
        <v>1921</v>
      </c>
      <c r="J22" s="15">
        <v>83.558068725532834</v>
      </c>
    </row>
    <row r="23" spans="1:10" x14ac:dyDescent="0.25">
      <c r="A23" s="3">
        <v>47</v>
      </c>
      <c r="B23" s="18" t="s">
        <v>65</v>
      </c>
      <c r="C23" s="13" t="s">
        <v>311</v>
      </c>
      <c r="D23" s="13" t="s">
        <v>349</v>
      </c>
      <c r="E23" s="13" t="s">
        <v>311</v>
      </c>
      <c r="F23" s="14" t="s">
        <v>4</v>
      </c>
      <c r="G23" s="13" t="s">
        <v>61</v>
      </c>
      <c r="H23" s="167">
        <v>16612</v>
      </c>
      <c r="I23" s="24">
        <v>3913</v>
      </c>
      <c r="J23" s="15">
        <v>23.555261256922705</v>
      </c>
    </row>
    <row r="24" spans="1:10" x14ac:dyDescent="0.25">
      <c r="A24" s="3">
        <v>48</v>
      </c>
      <c r="B24" s="21" t="s">
        <v>66</v>
      </c>
      <c r="C24" s="13" t="s">
        <v>311</v>
      </c>
      <c r="D24" s="13" t="s">
        <v>349</v>
      </c>
      <c r="E24" s="13" t="s">
        <v>311</v>
      </c>
      <c r="F24" s="14" t="s">
        <v>4</v>
      </c>
      <c r="G24" s="13" t="s">
        <v>67</v>
      </c>
      <c r="H24" s="167">
        <v>3264</v>
      </c>
      <c r="I24" s="24">
        <v>1313</v>
      </c>
      <c r="J24" s="15">
        <v>40.22671568627451</v>
      </c>
    </row>
    <row r="25" spans="1:10" x14ac:dyDescent="0.25">
      <c r="A25" s="3">
        <v>49</v>
      </c>
      <c r="B25" s="19" t="s">
        <v>68</v>
      </c>
      <c r="C25" s="13" t="s">
        <v>311</v>
      </c>
      <c r="D25" s="13" t="s">
        <v>349</v>
      </c>
      <c r="E25" s="13" t="s">
        <v>311</v>
      </c>
      <c r="F25" s="14" t="s">
        <v>4</v>
      </c>
      <c r="G25" s="13" t="s">
        <v>67</v>
      </c>
      <c r="H25" s="167">
        <v>21090</v>
      </c>
      <c r="I25" s="24">
        <v>4994</v>
      </c>
      <c r="J25" s="15">
        <v>23.679468942626837</v>
      </c>
    </row>
    <row r="26" spans="1:10" x14ac:dyDescent="0.25">
      <c r="A26" s="3">
        <v>51</v>
      </c>
      <c r="B26" s="21" t="s">
        <v>70</v>
      </c>
      <c r="C26" s="13" t="s">
        <v>311</v>
      </c>
      <c r="D26" s="13" t="s">
        <v>349</v>
      </c>
      <c r="E26" s="13" t="s">
        <v>311</v>
      </c>
      <c r="F26" s="14" t="s">
        <v>4</v>
      </c>
      <c r="G26" s="13" t="s">
        <v>67</v>
      </c>
      <c r="H26" s="167">
        <v>2249</v>
      </c>
      <c r="I26" s="167">
        <v>1549.6</v>
      </c>
      <c r="J26" s="15">
        <v>68.901734104046241</v>
      </c>
    </row>
    <row r="27" spans="1:10" x14ac:dyDescent="0.25">
      <c r="A27" s="3">
        <v>52</v>
      </c>
      <c r="B27" s="17" t="s">
        <v>71</v>
      </c>
      <c r="C27" s="13" t="s">
        <v>311</v>
      </c>
      <c r="D27" s="13" t="s">
        <v>349</v>
      </c>
      <c r="E27" s="13" t="s">
        <v>311</v>
      </c>
      <c r="F27" s="14" t="s">
        <v>4</v>
      </c>
      <c r="G27" s="13" t="s">
        <v>72</v>
      </c>
      <c r="H27" s="167">
        <v>9454</v>
      </c>
      <c r="I27" s="167">
        <v>3532</v>
      </c>
      <c r="J27" s="15">
        <v>37.359847683520201</v>
      </c>
    </row>
    <row r="28" spans="1:10" x14ac:dyDescent="0.25">
      <c r="A28" s="3">
        <v>53</v>
      </c>
      <c r="B28" s="17" t="s">
        <v>73</v>
      </c>
      <c r="C28" s="13" t="s">
        <v>311</v>
      </c>
      <c r="D28" s="13" t="s">
        <v>349</v>
      </c>
      <c r="E28" s="13" t="s">
        <v>311</v>
      </c>
      <c r="F28" s="14" t="s">
        <v>4</v>
      </c>
      <c r="G28" s="13" t="s">
        <v>67</v>
      </c>
      <c r="H28" s="167">
        <v>7279</v>
      </c>
      <c r="I28" s="167">
        <v>1185</v>
      </c>
      <c r="J28" s="15">
        <v>16.279708751202087</v>
      </c>
    </row>
    <row r="29" spans="1:10" x14ac:dyDescent="0.25">
      <c r="A29" s="3">
        <v>54</v>
      </c>
      <c r="B29" s="18" t="s">
        <v>176</v>
      </c>
      <c r="C29" s="13" t="s">
        <v>311</v>
      </c>
      <c r="D29" s="13" t="s">
        <v>349</v>
      </c>
      <c r="E29" s="13" t="s">
        <v>311</v>
      </c>
      <c r="F29" s="14" t="s">
        <v>4</v>
      </c>
      <c r="G29" s="13" t="s">
        <v>67</v>
      </c>
      <c r="H29" s="167">
        <v>10655</v>
      </c>
      <c r="I29" s="167">
        <v>1958</v>
      </c>
      <c r="J29" s="15">
        <v>18.376349131862977</v>
      </c>
    </row>
    <row r="30" spans="1:10" x14ac:dyDescent="0.25">
      <c r="A30" s="3">
        <v>55</v>
      </c>
      <c r="B30" s="18" t="s">
        <v>74</v>
      </c>
      <c r="C30" s="13" t="s">
        <v>311</v>
      </c>
      <c r="D30" s="13" t="s">
        <v>349</v>
      </c>
      <c r="E30" s="13" t="s">
        <v>311</v>
      </c>
      <c r="F30" s="14" t="s">
        <v>4</v>
      </c>
      <c r="G30" s="13" t="s">
        <v>67</v>
      </c>
      <c r="H30" s="167">
        <v>23104</v>
      </c>
      <c r="I30" s="167">
        <v>8507</v>
      </c>
      <c r="J30" s="15">
        <v>36.82046398891967</v>
      </c>
    </row>
    <row r="31" spans="1:10" x14ac:dyDescent="0.25">
      <c r="A31" s="3">
        <v>56</v>
      </c>
      <c r="B31" s="17" t="s">
        <v>77</v>
      </c>
      <c r="C31" s="13" t="s">
        <v>311</v>
      </c>
      <c r="D31" s="13" t="s">
        <v>349</v>
      </c>
      <c r="E31" s="13" t="s">
        <v>311</v>
      </c>
      <c r="F31" s="14" t="s">
        <v>4</v>
      </c>
      <c r="G31" s="13" t="s">
        <v>76</v>
      </c>
      <c r="H31" s="167">
        <v>9566</v>
      </c>
      <c r="I31" s="167">
        <v>1331.5</v>
      </c>
      <c r="J31" s="15">
        <v>13.919088438218692</v>
      </c>
    </row>
    <row r="32" spans="1:10" x14ac:dyDescent="0.25">
      <c r="A32" s="3">
        <v>57</v>
      </c>
      <c r="B32" s="17" t="s">
        <v>79</v>
      </c>
      <c r="C32" s="13" t="s">
        <v>311</v>
      </c>
      <c r="D32" s="13" t="s">
        <v>349</v>
      </c>
      <c r="E32" s="13" t="s">
        <v>311</v>
      </c>
      <c r="F32" s="14" t="s">
        <v>4</v>
      </c>
      <c r="G32" s="13" t="s">
        <v>67</v>
      </c>
      <c r="H32" s="167">
        <v>4010</v>
      </c>
      <c r="I32" s="167">
        <v>1478</v>
      </c>
      <c r="J32" s="15">
        <v>36.857855361596009</v>
      </c>
    </row>
    <row r="33" spans="1:10" x14ac:dyDescent="0.25">
      <c r="A33" s="3">
        <v>60</v>
      </c>
      <c r="B33" s="13" t="s">
        <v>85</v>
      </c>
      <c r="C33" s="13" t="s">
        <v>311</v>
      </c>
      <c r="D33" s="13" t="s">
        <v>349</v>
      </c>
      <c r="E33" s="13" t="s">
        <v>311</v>
      </c>
      <c r="F33" s="14" t="s">
        <v>4</v>
      </c>
      <c r="G33" s="13" t="s">
        <v>86</v>
      </c>
      <c r="H33" s="167">
        <v>2883</v>
      </c>
      <c r="I33" s="167">
        <v>1440.9</v>
      </c>
      <c r="J33" s="15">
        <v>49.979188345473467</v>
      </c>
    </row>
    <row r="34" spans="1:10" x14ac:dyDescent="0.25">
      <c r="A34" s="3">
        <v>61</v>
      </c>
      <c r="B34" s="13" t="s">
        <v>87</v>
      </c>
      <c r="C34" s="13" t="s">
        <v>311</v>
      </c>
      <c r="D34" s="13" t="s">
        <v>349</v>
      </c>
      <c r="E34" s="13" t="s">
        <v>311</v>
      </c>
      <c r="F34" s="14" t="s">
        <v>4</v>
      </c>
      <c r="G34" s="13" t="s">
        <v>17</v>
      </c>
      <c r="H34" s="167">
        <v>9557</v>
      </c>
      <c r="I34" s="167">
        <v>8261</v>
      </c>
      <c r="J34" s="15">
        <v>86.439259181751595</v>
      </c>
    </row>
    <row r="35" spans="1:10" x14ac:dyDescent="0.25">
      <c r="A35" s="3">
        <v>62</v>
      </c>
      <c r="B35" s="16" t="s">
        <v>139</v>
      </c>
      <c r="C35" s="13" t="s">
        <v>311</v>
      </c>
      <c r="D35" s="13" t="s">
        <v>349</v>
      </c>
      <c r="E35" s="13" t="s">
        <v>311</v>
      </c>
      <c r="F35" s="13" t="s">
        <v>7</v>
      </c>
      <c r="G35" s="13" t="s">
        <v>15</v>
      </c>
      <c r="H35" s="167">
        <v>2327</v>
      </c>
      <c r="I35" s="167">
        <v>1815.21</v>
      </c>
      <c r="J35" s="15">
        <v>78.00644606789858</v>
      </c>
    </row>
    <row r="36" spans="1:10" x14ac:dyDescent="0.25">
      <c r="A36" s="3">
        <v>64</v>
      </c>
      <c r="B36" s="16" t="s">
        <v>183</v>
      </c>
      <c r="C36" s="13" t="s">
        <v>311</v>
      </c>
      <c r="D36" s="13" t="s">
        <v>349</v>
      </c>
      <c r="E36" s="13" t="s">
        <v>311</v>
      </c>
      <c r="F36" s="13" t="s">
        <v>7</v>
      </c>
      <c r="G36" s="13" t="s">
        <v>15</v>
      </c>
      <c r="H36" s="167">
        <v>6447</v>
      </c>
      <c r="I36" s="167">
        <v>4596.6608999999999</v>
      </c>
      <c r="J36" s="15">
        <v>71.299222894369464</v>
      </c>
    </row>
    <row r="37" spans="1:10" x14ac:dyDescent="0.25">
      <c r="A37" s="3">
        <v>68</v>
      </c>
      <c r="B37" s="20" t="s">
        <v>144</v>
      </c>
      <c r="C37" s="13" t="s">
        <v>311</v>
      </c>
      <c r="D37" s="13" t="s">
        <v>349</v>
      </c>
      <c r="E37" s="13" t="s">
        <v>311</v>
      </c>
      <c r="F37" s="13" t="s">
        <v>4</v>
      </c>
      <c r="G37" s="13" t="s">
        <v>15</v>
      </c>
      <c r="H37" s="167">
        <v>1517</v>
      </c>
      <c r="I37" s="167">
        <v>1247.7888</v>
      </c>
      <c r="J37" s="15">
        <v>82.253711272247855</v>
      </c>
    </row>
    <row r="38" spans="1:10" x14ac:dyDescent="0.25">
      <c r="A38" s="3">
        <v>69</v>
      </c>
      <c r="B38" s="16" t="s">
        <v>146</v>
      </c>
      <c r="C38" s="13" t="s">
        <v>311</v>
      </c>
      <c r="D38" s="13" t="s">
        <v>349</v>
      </c>
      <c r="E38" s="13" t="s">
        <v>311</v>
      </c>
      <c r="F38" s="13" t="s">
        <v>4</v>
      </c>
      <c r="G38" s="13" t="s">
        <v>15</v>
      </c>
      <c r="H38" s="167">
        <v>1856</v>
      </c>
      <c r="I38" s="167">
        <v>1184.1713999999999</v>
      </c>
      <c r="J38" s="15">
        <v>63.802338362068966</v>
      </c>
    </row>
    <row r="39" spans="1:10" x14ac:dyDescent="0.25">
      <c r="A39" s="3">
        <v>70</v>
      </c>
      <c r="B39" s="25" t="s">
        <v>151</v>
      </c>
      <c r="C39" s="25" t="s">
        <v>311</v>
      </c>
      <c r="D39" s="25" t="s">
        <v>349</v>
      </c>
      <c r="E39" s="25" t="s">
        <v>311</v>
      </c>
      <c r="F39" s="25" t="s">
        <v>4</v>
      </c>
      <c r="G39" s="25" t="s">
        <v>15</v>
      </c>
      <c r="H39" s="167">
        <v>5416</v>
      </c>
      <c r="I39" s="171">
        <v>2273.1111000000001</v>
      </c>
      <c r="J39" s="29">
        <v>41.970293574593796</v>
      </c>
    </row>
    <row r="40" spans="1:10" x14ac:dyDescent="0.25">
      <c r="A40" s="3">
        <v>71</v>
      </c>
      <c r="B40" s="25" t="s">
        <v>154</v>
      </c>
      <c r="C40" s="25" t="s">
        <v>311</v>
      </c>
      <c r="D40" s="25" t="s">
        <v>349</v>
      </c>
      <c r="E40" s="25" t="s">
        <v>311</v>
      </c>
      <c r="F40" s="25" t="s">
        <v>4</v>
      </c>
      <c r="G40" s="25" t="s">
        <v>15</v>
      </c>
      <c r="H40" s="167">
        <v>11068</v>
      </c>
      <c r="I40" s="171">
        <v>8736.3279000000002</v>
      </c>
      <c r="J40" s="29">
        <v>78.933211962414177</v>
      </c>
    </row>
    <row r="41" spans="1:10" x14ac:dyDescent="0.25">
      <c r="A41" s="3">
        <v>72</v>
      </c>
      <c r="B41" s="13" t="s">
        <v>153</v>
      </c>
      <c r="C41" s="13" t="s">
        <v>311</v>
      </c>
      <c r="D41" s="13" t="s">
        <v>349</v>
      </c>
      <c r="E41" s="13" t="s">
        <v>311</v>
      </c>
      <c r="F41" s="13" t="s">
        <v>4</v>
      </c>
      <c r="G41" s="13" t="s">
        <v>15</v>
      </c>
      <c r="H41" s="167">
        <v>3450</v>
      </c>
      <c r="I41" s="167">
        <v>3115.7703000000001</v>
      </c>
      <c r="J41" s="15">
        <v>90.312182608695664</v>
      </c>
    </row>
    <row r="42" spans="1:10" x14ac:dyDescent="0.25">
      <c r="A42" s="3">
        <v>75</v>
      </c>
      <c r="B42" s="17" t="s">
        <v>157</v>
      </c>
      <c r="C42" s="13" t="s">
        <v>311</v>
      </c>
      <c r="D42" s="13" t="s">
        <v>349</v>
      </c>
      <c r="E42" s="13" t="s">
        <v>311</v>
      </c>
      <c r="F42" s="13" t="s">
        <v>4</v>
      </c>
      <c r="G42" s="13" t="s">
        <v>15</v>
      </c>
      <c r="H42" s="167">
        <v>7189</v>
      </c>
      <c r="I42" s="167">
        <v>3206.7008999999998</v>
      </c>
      <c r="J42" s="15">
        <v>44.605660036166363</v>
      </c>
    </row>
    <row r="43" spans="1:10" x14ac:dyDescent="0.25">
      <c r="A43" s="3">
        <v>76</v>
      </c>
      <c r="B43" s="13" t="s">
        <v>158</v>
      </c>
      <c r="C43" s="13" t="s">
        <v>311</v>
      </c>
      <c r="D43" s="13" t="s">
        <v>349</v>
      </c>
      <c r="E43" s="13" t="s">
        <v>311</v>
      </c>
      <c r="F43" s="13" t="s">
        <v>4</v>
      </c>
      <c r="G43" s="13" t="s">
        <v>15</v>
      </c>
      <c r="H43" s="167">
        <v>2819</v>
      </c>
      <c r="I43" s="167">
        <v>1946.9889000000001</v>
      </c>
      <c r="J43" s="15">
        <v>69.066651294785387</v>
      </c>
    </row>
    <row r="44" spans="1:10" x14ac:dyDescent="0.25">
      <c r="A44" s="3">
        <v>80</v>
      </c>
      <c r="B44" s="13" t="s">
        <v>162</v>
      </c>
      <c r="C44" s="13" t="s">
        <v>311</v>
      </c>
      <c r="D44" s="13" t="s">
        <v>349</v>
      </c>
      <c r="E44" s="13" t="s">
        <v>311</v>
      </c>
      <c r="F44" s="13" t="s">
        <v>4</v>
      </c>
      <c r="G44" s="13" t="s">
        <v>15</v>
      </c>
      <c r="H44" s="167">
        <v>3081</v>
      </c>
      <c r="I44" s="167">
        <v>1590.2973</v>
      </c>
      <c r="J44" s="15">
        <v>51.616270691333973</v>
      </c>
    </row>
    <row r="45" spans="1:10" x14ac:dyDescent="0.25">
      <c r="A45" s="3">
        <v>83</v>
      </c>
      <c r="B45" s="13" t="s">
        <v>164</v>
      </c>
      <c r="C45" s="13" t="s">
        <v>311</v>
      </c>
      <c r="D45" s="13" t="s">
        <v>349</v>
      </c>
      <c r="E45" s="13" t="s">
        <v>311</v>
      </c>
      <c r="F45" s="13" t="s">
        <v>4</v>
      </c>
      <c r="G45" s="13" t="s">
        <v>15</v>
      </c>
      <c r="H45" s="167">
        <v>16462</v>
      </c>
      <c r="I45" s="167">
        <v>9534.1617000000006</v>
      </c>
      <c r="J45" s="15">
        <v>57.916180901470057</v>
      </c>
    </row>
    <row r="46" spans="1:10" x14ac:dyDescent="0.25">
      <c r="A46" s="3">
        <v>86</v>
      </c>
      <c r="B46" s="13" t="s">
        <v>167</v>
      </c>
      <c r="C46" s="13" t="s">
        <v>311</v>
      </c>
      <c r="D46" s="13" t="s">
        <v>349</v>
      </c>
      <c r="E46" s="13" t="s">
        <v>311</v>
      </c>
      <c r="F46" s="13" t="s">
        <v>4</v>
      </c>
      <c r="G46" s="13" t="s">
        <v>15</v>
      </c>
      <c r="H46" s="167">
        <v>4894</v>
      </c>
      <c r="I46" s="167">
        <v>2091.1770000000001</v>
      </c>
      <c r="J46" s="15">
        <v>42.729403351042095</v>
      </c>
    </row>
    <row r="47" spans="1:10" x14ac:dyDescent="0.25">
      <c r="A47" s="3">
        <v>87</v>
      </c>
      <c r="B47" s="16" t="s">
        <v>145</v>
      </c>
      <c r="C47" s="13" t="s">
        <v>311</v>
      </c>
      <c r="D47" s="13" t="s">
        <v>349</v>
      </c>
      <c r="E47" s="13" t="s">
        <v>311</v>
      </c>
      <c r="F47" s="13" t="s">
        <v>4</v>
      </c>
      <c r="G47" s="13" t="s">
        <v>15</v>
      </c>
      <c r="H47" s="167">
        <v>7583</v>
      </c>
      <c r="I47" s="167">
        <v>4907.9601000000002</v>
      </c>
      <c r="J47" s="15">
        <v>64.723197942766717</v>
      </c>
    </row>
    <row r="48" spans="1:10" x14ac:dyDescent="0.25">
      <c r="A48" s="3">
        <v>89</v>
      </c>
      <c r="B48" s="13" t="s">
        <v>147</v>
      </c>
      <c r="C48" s="13" t="s">
        <v>311</v>
      </c>
      <c r="D48" s="13" t="s">
        <v>349</v>
      </c>
      <c r="E48" s="13" t="s">
        <v>311</v>
      </c>
      <c r="F48" s="13" t="s">
        <v>4</v>
      </c>
      <c r="G48" s="13" t="s">
        <v>15</v>
      </c>
      <c r="H48" s="167">
        <v>3213</v>
      </c>
      <c r="I48" s="167">
        <v>1714.1463000000001</v>
      </c>
      <c r="J48" s="15">
        <v>53.350336134453784</v>
      </c>
    </row>
    <row r="49" spans="1:10" x14ac:dyDescent="0.25">
      <c r="A49" s="3">
        <v>92</v>
      </c>
      <c r="B49" s="13" t="s">
        <v>155</v>
      </c>
      <c r="C49" s="13" t="s">
        <v>311</v>
      </c>
      <c r="D49" s="13" t="s">
        <v>349</v>
      </c>
      <c r="E49" s="13" t="s">
        <v>311</v>
      </c>
      <c r="F49" s="13" t="s">
        <v>4</v>
      </c>
      <c r="G49" s="13" t="s">
        <v>15</v>
      </c>
      <c r="H49" s="167">
        <v>14188</v>
      </c>
      <c r="I49" s="167">
        <v>7269.75</v>
      </c>
      <c r="J49" s="15">
        <v>51.238722864392443</v>
      </c>
    </row>
    <row r="50" spans="1:10" x14ac:dyDescent="0.25">
      <c r="A50" s="3">
        <v>93</v>
      </c>
      <c r="B50" s="13" t="s">
        <v>168</v>
      </c>
      <c r="C50" s="13" t="s">
        <v>311</v>
      </c>
      <c r="D50" s="13" t="s">
        <v>349</v>
      </c>
      <c r="E50" s="13" t="s">
        <v>311</v>
      </c>
      <c r="F50" s="13" t="s">
        <v>4</v>
      </c>
      <c r="G50" s="13" t="s">
        <v>15</v>
      </c>
      <c r="H50" s="167">
        <v>8947</v>
      </c>
      <c r="I50" s="167">
        <v>4322</v>
      </c>
      <c r="J50" s="15">
        <v>48.306694981558067</v>
      </c>
    </row>
    <row r="51" spans="1:10" x14ac:dyDescent="0.25">
      <c r="A51" s="3">
        <v>94</v>
      </c>
      <c r="B51" s="13" t="s">
        <v>169</v>
      </c>
      <c r="C51" s="13" t="s">
        <v>311</v>
      </c>
      <c r="D51" s="13" t="s">
        <v>349</v>
      </c>
      <c r="E51" s="13" t="s">
        <v>311</v>
      </c>
      <c r="F51" s="14" t="s">
        <v>4</v>
      </c>
      <c r="G51" s="13" t="s">
        <v>170</v>
      </c>
      <c r="H51" s="167">
        <v>2647</v>
      </c>
      <c r="I51" s="167">
        <v>1300</v>
      </c>
      <c r="J51" s="15">
        <v>49.112202493388743</v>
      </c>
    </row>
    <row r="52" spans="1:10" x14ac:dyDescent="0.25">
      <c r="A52" s="3">
        <v>95</v>
      </c>
      <c r="B52" s="13" t="s">
        <v>171</v>
      </c>
      <c r="C52" s="13" t="s">
        <v>311</v>
      </c>
      <c r="D52" s="13" t="s">
        <v>349</v>
      </c>
      <c r="E52" s="13" t="s">
        <v>311</v>
      </c>
      <c r="F52" s="14" t="s">
        <v>27</v>
      </c>
      <c r="G52" s="13" t="s">
        <v>172</v>
      </c>
      <c r="H52" s="167">
        <v>2311</v>
      </c>
      <c r="I52" s="167">
        <v>1621</v>
      </c>
      <c r="J52" s="15">
        <v>70.142795326698405</v>
      </c>
    </row>
    <row r="53" spans="1:10" x14ac:dyDescent="0.25">
      <c r="A53" s="3">
        <v>96</v>
      </c>
      <c r="B53" s="13" t="s">
        <v>173</v>
      </c>
      <c r="C53" s="13" t="s">
        <v>311</v>
      </c>
      <c r="D53" s="13" t="s">
        <v>349</v>
      </c>
      <c r="E53" s="13" t="s">
        <v>311</v>
      </c>
      <c r="F53" s="13" t="s">
        <v>27</v>
      </c>
      <c r="G53" s="13" t="s">
        <v>48</v>
      </c>
      <c r="H53" s="167">
        <v>6351</v>
      </c>
      <c r="I53" s="167">
        <v>2058</v>
      </c>
      <c r="J53" s="15">
        <v>32.404345772319317</v>
      </c>
    </row>
    <row r="54" spans="1:10" x14ac:dyDescent="0.25">
      <c r="A54" s="3">
        <v>98</v>
      </c>
      <c r="B54" s="17" t="s">
        <v>6</v>
      </c>
      <c r="C54" s="13" t="s">
        <v>311</v>
      </c>
      <c r="D54" s="13" t="s">
        <v>349</v>
      </c>
      <c r="E54" s="13" t="s">
        <v>311</v>
      </c>
      <c r="F54" s="13" t="s">
        <v>7</v>
      </c>
      <c r="G54" s="13" t="s">
        <v>8</v>
      </c>
      <c r="H54" s="167">
        <v>12290</v>
      </c>
      <c r="I54" s="167">
        <v>3482.5</v>
      </c>
      <c r="J54" s="15">
        <v>28.336045565500406</v>
      </c>
    </row>
    <row r="55" spans="1:10" x14ac:dyDescent="0.25">
      <c r="A55" s="3">
        <v>106</v>
      </c>
      <c r="B55" s="16" t="s">
        <v>115</v>
      </c>
      <c r="C55" s="13" t="s">
        <v>311</v>
      </c>
      <c r="D55" s="13" t="s">
        <v>349</v>
      </c>
      <c r="E55" s="13" t="s">
        <v>311</v>
      </c>
      <c r="F55" s="14" t="s">
        <v>27</v>
      </c>
      <c r="G55" s="13" t="s">
        <v>109</v>
      </c>
      <c r="H55" s="167">
        <v>3764</v>
      </c>
      <c r="I55" s="167">
        <v>1794.96</v>
      </c>
      <c r="J55" s="15">
        <v>47.687566418703504</v>
      </c>
    </row>
    <row r="56" spans="1:10" x14ac:dyDescent="0.25">
      <c r="A56" s="3">
        <v>107</v>
      </c>
      <c r="B56" s="17" t="s">
        <v>88</v>
      </c>
      <c r="C56" s="13" t="s">
        <v>311</v>
      </c>
      <c r="D56" s="13" t="s">
        <v>349</v>
      </c>
      <c r="E56" s="13" t="s">
        <v>311</v>
      </c>
      <c r="F56" s="14" t="s">
        <v>89</v>
      </c>
      <c r="G56" s="14" t="s">
        <v>89</v>
      </c>
      <c r="H56" s="167">
        <v>3044</v>
      </c>
      <c r="I56" s="167">
        <v>1145.7207000000001</v>
      </c>
      <c r="J56" s="15">
        <v>37.638656373193172</v>
      </c>
    </row>
    <row r="57" spans="1:10" x14ac:dyDescent="0.25">
      <c r="A57" s="3">
        <v>108</v>
      </c>
      <c r="B57" s="17" t="s">
        <v>90</v>
      </c>
      <c r="C57" s="13" t="s">
        <v>311</v>
      </c>
      <c r="D57" s="13" t="s">
        <v>349</v>
      </c>
      <c r="E57" s="13" t="s">
        <v>311</v>
      </c>
      <c r="F57" s="14" t="s">
        <v>89</v>
      </c>
      <c r="G57" s="14" t="s">
        <v>89</v>
      </c>
      <c r="H57" s="167">
        <v>6432</v>
      </c>
      <c r="I57" s="167">
        <v>2563.9416000000001</v>
      </c>
      <c r="J57" s="15">
        <v>39.862276119402985</v>
      </c>
    </row>
    <row r="58" spans="1:10" x14ac:dyDescent="0.25">
      <c r="A58" s="3">
        <v>110</v>
      </c>
      <c r="B58" s="17" t="s">
        <v>92</v>
      </c>
      <c r="C58" s="13" t="s">
        <v>311</v>
      </c>
      <c r="D58" s="13" t="s">
        <v>349</v>
      </c>
      <c r="E58" s="13" t="s">
        <v>311</v>
      </c>
      <c r="F58" s="14" t="s">
        <v>89</v>
      </c>
      <c r="G58" s="14" t="s">
        <v>89</v>
      </c>
      <c r="H58" s="167">
        <v>1248</v>
      </c>
      <c r="I58" s="167">
        <v>1052.6274000000001</v>
      </c>
      <c r="J58" s="15">
        <v>84.345144230769236</v>
      </c>
    </row>
    <row r="59" spans="1:10" x14ac:dyDescent="0.25">
      <c r="A59" s="3">
        <v>111</v>
      </c>
      <c r="B59" s="17" t="s">
        <v>93</v>
      </c>
      <c r="C59" s="13" t="s">
        <v>311</v>
      </c>
      <c r="D59" s="13" t="s">
        <v>349</v>
      </c>
      <c r="E59" s="13" t="s">
        <v>311</v>
      </c>
      <c r="F59" s="14" t="s">
        <v>89</v>
      </c>
      <c r="G59" s="14" t="s">
        <v>89</v>
      </c>
      <c r="H59" s="167">
        <v>3088</v>
      </c>
      <c r="I59" s="167">
        <v>2422.1835000000001</v>
      </c>
      <c r="J59" s="15">
        <v>78.438584844559585</v>
      </c>
    </row>
    <row r="60" spans="1:10" x14ac:dyDescent="0.25">
      <c r="A60" s="3">
        <v>112</v>
      </c>
      <c r="B60" s="17" t="s">
        <v>94</v>
      </c>
      <c r="C60" s="13" t="s">
        <v>311</v>
      </c>
      <c r="D60" s="13" t="s">
        <v>349</v>
      </c>
      <c r="E60" s="13" t="s">
        <v>311</v>
      </c>
      <c r="F60" s="14" t="s">
        <v>89</v>
      </c>
      <c r="G60" s="14" t="s">
        <v>89</v>
      </c>
      <c r="H60" s="167">
        <v>8154</v>
      </c>
      <c r="I60" s="167">
        <v>4356.4229999999998</v>
      </c>
      <c r="J60" s="15">
        <v>53.426821192052977</v>
      </c>
    </row>
    <row r="61" spans="1:10" x14ac:dyDescent="0.25">
      <c r="A61" s="3">
        <v>113</v>
      </c>
      <c r="B61" s="17" t="s">
        <v>95</v>
      </c>
      <c r="C61" s="13" t="s">
        <v>311</v>
      </c>
      <c r="D61" s="13" t="s">
        <v>349</v>
      </c>
      <c r="E61" s="13" t="s">
        <v>311</v>
      </c>
      <c r="F61" s="14" t="s">
        <v>89</v>
      </c>
      <c r="G61" s="14" t="s">
        <v>89</v>
      </c>
      <c r="H61" s="167">
        <v>8858</v>
      </c>
      <c r="I61" s="167">
        <v>3901.1057999999998</v>
      </c>
      <c r="J61" s="15">
        <v>44.040480921201173</v>
      </c>
    </row>
    <row r="62" spans="1:10" x14ac:dyDescent="0.25">
      <c r="A62" s="3">
        <v>115</v>
      </c>
      <c r="B62" s="17" t="s">
        <v>97</v>
      </c>
      <c r="C62" s="13" t="s">
        <v>311</v>
      </c>
      <c r="D62" s="13" t="s">
        <v>349</v>
      </c>
      <c r="E62" s="13" t="s">
        <v>311</v>
      </c>
      <c r="F62" s="14" t="s">
        <v>89</v>
      </c>
      <c r="G62" s="14" t="s">
        <v>89</v>
      </c>
      <c r="H62" s="167">
        <v>3608</v>
      </c>
      <c r="I62" s="167">
        <v>1981.9647</v>
      </c>
      <c r="J62" s="15">
        <v>54.932502771618623</v>
      </c>
    </row>
    <row r="63" spans="1:10" x14ac:dyDescent="0.25">
      <c r="A63" s="3">
        <v>116</v>
      </c>
      <c r="B63" s="17" t="s">
        <v>98</v>
      </c>
      <c r="C63" s="13" t="s">
        <v>311</v>
      </c>
      <c r="D63" s="13" t="s">
        <v>349</v>
      </c>
      <c r="E63" s="13" t="s">
        <v>311</v>
      </c>
      <c r="F63" s="14" t="s">
        <v>89</v>
      </c>
      <c r="G63" s="14" t="s">
        <v>89</v>
      </c>
      <c r="H63" s="167">
        <v>8191</v>
      </c>
      <c r="I63" s="167">
        <v>6397.5906000000004</v>
      </c>
      <c r="J63" s="15">
        <v>78.105122695641569</v>
      </c>
    </row>
    <row r="64" spans="1:10" x14ac:dyDescent="0.25">
      <c r="A64" s="3">
        <v>118</v>
      </c>
      <c r="B64" s="17" t="s">
        <v>100</v>
      </c>
      <c r="C64" s="13" t="s">
        <v>311</v>
      </c>
      <c r="D64" s="13" t="s">
        <v>349</v>
      </c>
      <c r="E64" s="13" t="s">
        <v>311</v>
      </c>
      <c r="F64" s="14" t="s">
        <v>89</v>
      </c>
      <c r="G64" s="14" t="s">
        <v>89</v>
      </c>
      <c r="H64" s="167">
        <v>7529</v>
      </c>
      <c r="I64" s="167">
        <v>5777.0172000000002</v>
      </c>
      <c r="J64" s="15">
        <v>76.73020587063354</v>
      </c>
    </row>
    <row r="65" spans="1:10" x14ac:dyDescent="0.25">
      <c r="A65" s="3">
        <v>127</v>
      </c>
      <c r="B65" s="18" t="s">
        <v>78</v>
      </c>
      <c r="C65" s="13" t="s">
        <v>311</v>
      </c>
      <c r="D65" s="13" t="s">
        <v>349</v>
      </c>
      <c r="E65" s="13" t="s">
        <v>311</v>
      </c>
      <c r="F65" s="14" t="s">
        <v>4</v>
      </c>
      <c r="G65" s="13" t="s">
        <v>67</v>
      </c>
      <c r="H65" s="167">
        <v>12350</v>
      </c>
      <c r="I65" s="167">
        <v>4305.7</v>
      </c>
      <c r="J65" s="15">
        <v>34.86396761133603</v>
      </c>
    </row>
    <row r="66" spans="1:10" x14ac:dyDescent="0.25">
      <c r="A66" s="3">
        <v>129</v>
      </c>
      <c r="B66" s="13" t="s">
        <v>152</v>
      </c>
      <c r="C66" s="13" t="s">
        <v>311</v>
      </c>
      <c r="D66" s="13" t="s">
        <v>349</v>
      </c>
      <c r="E66" s="13" t="s">
        <v>311</v>
      </c>
      <c r="F66" s="13" t="s">
        <v>4</v>
      </c>
      <c r="G66" s="13" t="s">
        <v>15</v>
      </c>
      <c r="H66" s="167">
        <v>3412</v>
      </c>
      <c r="I66" s="167">
        <v>1261.7127</v>
      </c>
      <c r="J66" s="15">
        <v>36.97868405627198</v>
      </c>
    </row>
    <row r="67" spans="1:10" x14ac:dyDescent="0.25">
      <c r="A67" s="3">
        <v>130</v>
      </c>
      <c r="B67" s="17" t="s">
        <v>178</v>
      </c>
      <c r="C67" s="13" t="s">
        <v>311</v>
      </c>
      <c r="D67" s="13" t="s">
        <v>349</v>
      </c>
      <c r="E67" s="13" t="s">
        <v>311</v>
      </c>
      <c r="F67" s="13" t="s">
        <v>7</v>
      </c>
      <c r="G67" s="13" t="s">
        <v>179</v>
      </c>
      <c r="H67" s="167">
        <v>8126</v>
      </c>
      <c r="I67" s="167">
        <v>6148</v>
      </c>
      <c r="J67" s="15">
        <v>75.658380507014527</v>
      </c>
    </row>
    <row r="68" spans="1:10" x14ac:dyDescent="0.25">
      <c r="A68" s="3">
        <v>138</v>
      </c>
      <c r="B68" s="13" t="s">
        <v>186</v>
      </c>
      <c r="C68" s="13" t="s">
        <v>311</v>
      </c>
      <c r="D68" s="13" t="s">
        <v>349</v>
      </c>
      <c r="E68" s="13" t="s">
        <v>311</v>
      </c>
      <c r="F68" s="13" t="s">
        <v>27</v>
      </c>
      <c r="G68" s="13" t="s">
        <v>194</v>
      </c>
      <c r="H68" s="167">
        <v>15261</v>
      </c>
      <c r="I68" s="167">
        <v>8064</v>
      </c>
      <c r="J68" s="15">
        <v>52.840574012187929</v>
      </c>
    </row>
    <row r="69" spans="1:10" x14ac:dyDescent="0.25">
      <c r="A69" s="3">
        <v>139</v>
      </c>
      <c r="B69" s="13" t="s">
        <v>192</v>
      </c>
      <c r="C69" s="13" t="s">
        <v>311</v>
      </c>
      <c r="D69" s="13" t="s">
        <v>349</v>
      </c>
      <c r="E69" s="13" t="s">
        <v>311</v>
      </c>
      <c r="F69" s="13" t="s">
        <v>27</v>
      </c>
      <c r="G69" s="13" t="s">
        <v>198</v>
      </c>
      <c r="H69" s="167">
        <v>6707</v>
      </c>
      <c r="I69" s="167">
        <v>2274.9</v>
      </c>
      <c r="J69" s="15">
        <v>33.918294319367824</v>
      </c>
    </row>
    <row r="70" spans="1:10" x14ac:dyDescent="0.25">
      <c r="A70" s="3">
        <v>141</v>
      </c>
      <c r="B70" s="13" t="s">
        <v>190</v>
      </c>
      <c r="C70" s="13" t="s">
        <v>311</v>
      </c>
      <c r="D70" s="13" t="s">
        <v>349</v>
      </c>
      <c r="E70" s="13" t="s">
        <v>311</v>
      </c>
      <c r="F70" s="13" t="s">
        <v>27</v>
      </c>
      <c r="G70" s="13" t="s">
        <v>197</v>
      </c>
      <c r="H70" s="167">
        <v>4517</v>
      </c>
      <c r="I70" s="167">
        <v>1619</v>
      </c>
      <c r="J70" s="15">
        <v>35.842373256586228</v>
      </c>
    </row>
    <row r="71" spans="1:10" x14ac:dyDescent="0.25">
      <c r="A71" s="3">
        <v>143</v>
      </c>
      <c r="B71" s="13" t="s">
        <v>480</v>
      </c>
      <c r="C71" s="13" t="s">
        <v>311</v>
      </c>
      <c r="D71" s="13" t="s">
        <v>349</v>
      </c>
      <c r="E71" s="13" t="s">
        <v>311</v>
      </c>
      <c r="F71" s="13" t="s">
        <v>7</v>
      </c>
      <c r="G71" s="13" t="s">
        <v>201</v>
      </c>
      <c r="H71" s="167">
        <v>4511</v>
      </c>
      <c r="I71" s="167">
        <v>3318</v>
      </c>
      <c r="J71" s="15">
        <v>73.553535801374423</v>
      </c>
    </row>
    <row r="72" spans="1:10" x14ac:dyDescent="0.25">
      <c r="A72" s="3">
        <v>159</v>
      </c>
      <c r="B72" s="17" t="s">
        <v>99</v>
      </c>
      <c r="C72" s="13" t="s">
        <v>311</v>
      </c>
      <c r="D72" s="13" t="s">
        <v>349</v>
      </c>
      <c r="E72" s="13" t="s">
        <v>311</v>
      </c>
      <c r="F72" s="14" t="s">
        <v>89</v>
      </c>
      <c r="G72" s="14" t="s">
        <v>89</v>
      </c>
      <c r="H72" s="167">
        <v>2511</v>
      </c>
      <c r="I72" s="167">
        <v>1530.3978</v>
      </c>
      <c r="J72" s="15">
        <v>60.947741935483869</v>
      </c>
    </row>
    <row r="73" spans="1:10" x14ac:dyDescent="0.25">
      <c r="A73" s="3">
        <v>178</v>
      </c>
      <c r="B73" s="13" t="s">
        <v>236</v>
      </c>
      <c r="C73" s="13" t="s">
        <v>311</v>
      </c>
      <c r="D73" s="13" t="s">
        <v>349</v>
      </c>
      <c r="E73" s="13" t="s">
        <v>311</v>
      </c>
      <c r="F73" s="13" t="s">
        <v>7</v>
      </c>
      <c r="G73" s="13" t="s">
        <v>15</v>
      </c>
      <c r="H73" s="167">
        <v>5939</v>
      </c>
      <c r="I73" s="167">
        <v>1747.1295</v>
      </c>
      <c r="J73" s="15">
        <v>29.417907055059775</v>
      </c>
    </row>
    <row r="74" spans="1:10" x14ac:dyDescent="0.25">
      <c r="A74" s="3">
        <v>179</v>
      </c>
      <c r="B74" s="13" t="s">
        <v>237</v>
      </c>
      <c r="C74" s="13" t="s">
        <v>311</v>
      </c>
      <c r="D74" s="13" t="s">
        <v>349</v>
      </c>
      <c r="E74" s="13" t="s">
        <v>311</v>
      </c>
      <c r="F74" s="13" t="s">
        <v>7</v>
      </c>
      <c r="G74" s="13" t="s">
        <v>15</v>
      </c>
      <c r="H74" s="167">
        <v>8541</v>
      </c>
      <c r="I74" s="167">
        <v>5999.8563000000004</v>
      </c>
      <c r="J74" s="15">
        <v>70.247702845100108</v>
      </c>
    </row>
    <row r="75" spans="1:10" x14ac:dyDescent="0.25">
      <c r="A75" s="3">
        <v>184</v>
      </c>
      <c r="B75" s="13" t="s">
        <v>245</v>
      </c>
      <c r="C75" s="13" t="s">
        <v>311</v>
      </c>
      <c r="D75" s="13" t="s">
        <v>349</v>
      </c>
      <c r="E75" s="13" t="s">
        <v>311</v>
      </c>
      <c r="F75" s="13" t="s">
        <v>4</v>
      </c>
      <c r="G75" s="13" t="s">
        <v>5</v>
      </c>
      <c r="H75" s="167">
        <v>3887</v>
      </c>
      <c r="I75" s="167">
        <v>2340</v>
      </c>
      <c r="J75" s="15">
        <v>60.200668896321069</v>
      </c>
    </row>
    <row r="76" spans="1:10" x14ac:dyDescent="0.25">
      <c r="A76" s="3">
        <v>186</v>
      </c>
      <c r="B76" s="13" t="s">
        <v>247</v>
      </c>
      <c r="C76" s="13" t="s">
        <v>311</v>
      </c>
      <c r="D76" s="13" t="s">
        <v>349</v>
      </c>
      <c r="E76" s="13" t="s">
        <v>311</v>
      </c>
      <c r="F76" s="13" t="s">
        <v>7</v>
      </c>
      <c r="G76" s="13" t="s">
        <v>13</v>
      </c>
      <c r="H76" s="167">
        <v>2355</v>
      </c>
      <c r="I76" s="167">
        <v>1616.7194999999999</v>
      </c>
      <c r="J76" s="15">
        <v>68.650509554140115</v>
      </c>
    </row>
    <row r="77" spans="1:10" x14ac:dyDescent="0.25">
      <c r="A77" s="3">
        <v>203</v>
      </c>
      <c r="B77" s="13" t="s">
        <v>264</v>
      </c>
      <c r="C77" s="13" t="s">
        <v>311</v>
      </c>
      <c r="D77" s="13" t="s">
        <v>349</v>
      </c>
      <c r="E77" s="13" t="s">
        <v>311</v>
      </c>
      <c r="F77" s="13" t="s">
        <v>7</v>
      </c>
      <c r="G77" s="13" t="s">
        <v>265</v>
      </c>
      <c r="H77" s="167">
        <v>2672</v>
      </c>
      <c r="I77" s="167">
        <v>1371.6621</v>
      </c>
      <c r="J77" s="15">
        <v>51.334659431137723</v>
      </c>
    </row>
    <row r="78" spans="1:10" x14ac:dyDescent="0.25">
      <c r="A78" s="3">
        <v>206</v>
      </c>
      <c r="B78" s="13" t="s">
        <v>271</v>
      </c>
      <c r="C78" s="13" t="s">
        <v>311</v>
      </c>
      <c r="D78" s="13" t="s">
        <v>349</v>
      </c>
      <c r="E78" s="13" t="s">
        <v>311</v>
      </c>
      <c r="F78" s="13" t="s">
        <v>4</v>
      </c>
      <c r="G78" s="13" t="s">
        <v>280</v>
      </c>
      <c r="H78" s="167">
        <v>2315</v>
      </c>
      <c r="I78" s="167">
        <v>1404.6371999999999</v>
      </c>
      <c r="J78" s="15">
        <v>60.675473002159826</v>
      </c>
    </row>
    <row r="79" spans="1:10" x14ac:dyDescent="0.25">
      <c r="A79" s="3">
        <v>208</v>
      </c>
      <c r="B79" s="13" t="s">
        <v>273</v>
      </c>
      <c r="C79" s="13" t="s">
        <v>311</v>
      </c>
      <c r="D79" s="13" t="s">
        <v>349</v>
      </c>
      <c r="E79" s="13" t="s">
        <v>311</v>
      </c>
      <c r="F79" s="13" t="s">
        <v>4</v>
      </c>
      <c r="G79" s="13" t="s">
        <v>280</v>
      </c>
      <c r="H79" s="167">
        <v>1379</v>
      </c>
      <c r="I79" s="167">
        <v>1043.5959</v>
      </c>
      <c r="J79" s="15">
        <v>75.677730239303841</v>
      </c>
    </row>
    <row r="80" spans="1:10" x14ac:dyDescent="0.25">
      <c r="A80" s="3">
        <v>214</v>
      </c>
      <c r="B80" s="13" t="s">
        <v>279</v>
      </c>
      <c r="C80" s="13" t="s">
        <v>311</v>
      </c>
      <c r="D80" s="13" t="s">
        <v>349</v>
      </c>
      <c r="E80" s="13" t="s">
        <v>311</v>
      </c>
      <c r="F80" s="13" t="s">
        <v>4</v>
      </c>
      <c r="G80" s="13" t="s">
        <v>281</v>
      </c>
      <c r="H80" s="167">
        <v>2413</v>
      </c>
      <c r="I80" s="167">
        <v>1215.9476999999999</v>
      </c>
      <c r="J80" s="15">
        <v>50.391533360961454</v>
      </c>
    </row>
    <row r="81" spans="1:10" x14ac:dyDescent="0.25">
      <c r="A81" s="3">
        <v>215</v>
      </c>
      <c r="B81" s="25" t="s">
        <v>285</v>
      </c>
      <c r="C81" s="25" t="s">
        <v>311</v>
      </c>
      <c r="D81" s="25" t="s">
        <v>349</v>
      </c>
      <c r="E81" s="25" t="s">
        <v>311</v>
      </c>
      <c r="F81" s="25" t="s">
        <v>10</v>
      </c>
      <c r="G81" s="25" t="s">
        <v>37</v>
      </c>
      <c r="H81" s="167">
        <v>11201</v>
      </c>
      <c r="I81" s="171">
        <v>3402</v>
      </c>
      <c r="J81" s="29">
        <v>30.372288188554592</v>
      </c>
    </row>
    <row r="82" spans="1:10" x14ac:dyDescent="0.25">
      <c r="A82" s="3">
        <v>216</v>
      </c>
      <c r="B82" s="13" t="s">
        <v>287</v>
      </c>
      <c r="C82" s="13"/>
      <c r="D82" s="13" t="s">
        <v>349</v>
      </c>
      <c r="E82" s="13"/>
      <c r="F82" s="13" t="s">
        <v>4</v>
      </c>
      <c r="G82" s="13" t="s">
        <v>288</v>
      </c>
      <c r="H82" s="167">
        <v>17234</v>
      </c>
      <c r="I82" s="167">
        <v>3392</v>
      </c>
      <c r="J82" s="15">
        <v>20</v>
      </c>
    </row>
    <row r="83" spans="1:10" x14ac:dyDescent="0.25">
      <c r="A83" s="3">
        <v>217</v>
      </c>
      <c r="B83" s="13" t="s">
        <v>289</v>
      </c>
      <c r="C83" s="13"/>
      <c r="D83" s="13" t="s">
        <v>349</v>
      </c>
      <c r="E83" s="13"/>
      <c r="F83" s="13" t="s">
        <v>21</v>
      </c>
      <c r="G83" s="13" t="s">
        <v>22</v>
      </c>
      <c r="H83" s="167">
        <v>55593</v>
      </c>
      <c r="I83" s="167">
        <v>3708</v>
      </c>
      <c r="J83" s="15">
        <v>7</v>
      </c>
    </row>
    <row r="84" spans="1:10" x14ac:dyDescent="0.25">
      <c r="A84" s="3">
        <v>218</v>
      </c>
      <c r="B84" s="13" t="s">
        <v>290</v>
      </c>
      <c r="C84" s="13"/>
      <c r="D84" s="25" t="s">
        <v>349</v>
      </c>
      <c r="E84" s="13"/>
      <c r="F84" s="24" t="s">
        <v>21</v>
      </c>
      <c r="G84" s="13" t="s">
        <v>52</v>
      </c>
      <c r="H84" s="167">
        <v>8487</v>
      </c>
      <c r="I84" s="167">
        <v>2627</v>
      </c>
      <c r="J84" s="15">
        <v>31</v>
      </c>
    </row>
    <row r="85" spans="1:10" x14ac:dyDescent="0.25">
      <c r="A85" s="3">
        <v>219</v>
      </c>
      <c r="B85" s="13" t="s">
        <v>291</v>
      </c>
      <c r="C85" s="13"/>
      <c r="D85" s="13" t="s">
        <v>349</v>
      </c>
      <c r="E85" s="13"/>
      <c r="F85" s="24" t="s">
        <v>21</v>
      </c>
      <c r="G85" s="13" t="s">
        <v>52</v>
      </c>
      <c r="H85" s="167">
        <v>1443</v>
      </c>
      <c r="I85" s="167">
        <v>1061</v>
      </c>
      <c r="J85" s="15">
        <v>74</v>
      </c>
    </row>
    <row r="86" spans="1:10" x14ac:dyDescent="0.25">
      <c r="A86" s="3">
        <v>222</v>
      </c>
      <c r="B86" s="13" t="s">
        <v>320</v>
      </c>
      <c r="C86" s="13"/>
      <c r="D86" s="25" t="s">
        <v>349</v>
      </c>
      <c r="E86" s="13"/>
      <c r="F86" s="13" t="s">
        <v>4</v>
      </c>
      <c r="G86" s="13" t="s">
        <v>5</v>
      </c>
      <c r="H86" s="167">
        <v>2040</v>
      </c>
      <c r="I86" s="167">
        <v>1194</v>
      </c>
      <c r="J86" s="15">
        <v>58</v>
      </c>
    </row>
    <row r="87" spans="1:10" x14ac:dyDescent="0.25">
      <c r="A87" s="3">
        <v>223</v>
      </c>
      <c r="B87" s="15" t="s">
        <v>322</v>
      </c>
      <c r="C87" s="15"/>
      <c r="D87" s="25" t="s">
        <v>349</v>
      </c>
      <c r="E87" s="15"/>
      <c r="F87" s="15" t="s">
        <v>4</v>
      </c>
      <c r="G87" s="15" t="s">
        <v>5</v>
      </c>
      <c r="H87" s="167">
        <v>6103</v>
      </c>
      <c r="I87" s="167">
        <v>2199.9</v>
      </c>
      <c r="J87" s="15">
        <v>36.046206783549074</v>
      </c>
    </row>
    <row r="88" spans="1:10" x14ac:dyDescent="0.25">
      <c r="A88" s="3">
        <v>224</v>
      </c>
      <c r="B88" s="15" t="s">
        <v>323</v>
      </c>
      <c r="C88" s="15"/>
      <c r="D88" s="15" t="s">
        <v>349</v>
      </c>
      <c r="E88" s="15"/>
      <c r="F88" s="15" t="s">
        <v>4</v>
      </c>
      <c r="G88" s="15" t="s">
        <v>5</v>
      </c>
      <c r="H88" s="167">
        <v>3468</v>
      </c>
      <c r="I88" s="167">
        <v>1089</v>
      </c>
      <c r="J88" s="15">
        <v>31.401384083044984</v>
      </c>
    </row>
    <row r="89" spans="1:10" x14ac:dyDescent="0.25">
      <c r="A89" s="3">
        <v>225</v>
      </c>
      <c r="B89" s="15" t="s">
        <v>324</v>
      </c>
      <c r="C89" s="15"/>
      <c r="D89" s="15" t="s">
        <v>349</v>
      </c>
      <c r="E89" s="15"/>
      <c r="F89" s="15" t="s">
        <v>4</v>
      </c>
      <c r="G89" s="15" t="s">
        <v>325</v>
      </c>
      <c r="H89" s="167">
        <v>2779</v>
      </c>
      <c r="I89" s="167">
        <v>1993</v>
      </c>
      <c r="J89" s="15">
        <v>71.716444764303702</v>
      </c>
    </row>
    <row r="90" spans="1:10" x14ac:dyDescent="0.25">
      <c r="A90" s="3">
        <v>227</v>
      </c>
      <c r="B90" s="15" t="s">
        <v>327</v>
      </c>
      <c r="C90" s="15"/>
      <c r="D90" s="15" t="s">
        <v>349</v>
      </c>
      <c r="E90" s="15"/>
      <c r="F90" s="15" t="s">
        <v>4</v>
      </c>
      <c r="G90" s="15" t="s">
        <v>325</v>
      </c>
      <c r="H90" s="167">
        <v>88</v>
      </c>
      <c r="I90" s="167">
        <v>1151</v>
      </c>
      <c r="J90" s="15">
        <v>1307.9545454545455</v>
      </c>
    </row>
    <row r="91" spans="1:10" x14ac:dyDescent="0.25">
      <c r="A91" s="3">
        <v>242</v>
      </c>
      <c r="B91" s="15" t="s">
        <v>300</v>
      </c>
      <c r="C91" s="15"/>
      <c r="D91" s="15" t="s">
        <v>349</v>
      </c>
      <c r="E91" s="15"/>
      <c r="F91" s="13" t="s">
        <v>21</v>
      </c>
      <c r="G91" s="13" t="s">
        <v>52</v>
      </c>
      <c r="H91" s="167">
        <v>2552</v>
      </c>
      <c r="I91" s="167">
        <v>1404</v>
      </c>
      <c r="J91" s="15">
        <v>55.01567398119122</v>
      </c>
    </row>
    <row r="92" spans="1:10" x14ac:dyDescent="0.25">
      <c r="A92" s="3">
        <v>243</v>
      </c>
      <c r="B92" s="18" t="s">
        <v>75</v>
      </c>
      <c r="C92" s="13" t="s">
        <v>311</v>
      </c>
      <c r="D92" s="13" t="s">
        <v>349</v>
      </c>
      <c r="E92" s="13" t="s">
        <v>311</v>
      </c>
      <c r="F92" s="14" t="s">
        <v>4</v>
      </c>
      <c r="G92" s="13" t="s">
        <v>76</v>
      </c>
      <c r="H92" s="167">
        <v>27643</v>
      </c>
      <c r="I92" s="167">
        <v>5086</v>
      </c>
      <c r="J92" s="15">
        <v>18.398871323662409</v>
      </c>
    </row>
    <row r="93" spans="1:10" x14ac:dyDescent="0.25">
      <c r="A93" s="3">
        <v>245</v>
      </c>
      <c r="B93" s="13" t="s">
        <v>402</v>
      </c>
      <c r="C93" s="13"/>
      <c r="D93" s="15" t="s">
        <v>349</v>
      </c>
      <c r="E93" s="13"/>
      <c r="F93" s="13" t="s">
        <v>4</v>
      </c>
      <c r="G93" s="13" t="s">
        <v>15</v>
      </c>
      <c r="H93" s="167">
        <v>8859</v>
      </c>
      <c r="I93" s="167">
        <v>1834</v>
      </c>
      <c r="J93" s="15">
        <v>20.702110847725478</v>
      </c>
    </row>
    <row r="94" spans="1:10" x14ac:dyDescent="0.25">
      <c r="A94" s="3">
        <v>246</v>
      </c>
      <c r="B94" s="13" t="s">
        <v>403</v>
      </c>
      <c r="C94" s="13"/>
      <c r="D94" s="15" t="s">
        <v>349</v>
      </c>
      <c r="E94" s="13"/>
      <c r="F94" s="13" t="s">
        <v>4</v>
      </c>
      <c r="G94" s="13" t="s">
        <v>15</v>
      </c>
      <c r="H94" s="167">
        <v>1871.8</v>
      </c>
      <c r="I94" s="167">
        <v>1318</v>
      </c>
      <c r="J94" s="15">
        <v>70.413505716422691</v>
      </c>
    </row>
    <row r="95" spans="1:10" x14ac:dyDescent="0.25">
      <c r="A95" s="3">
        <v>247</v>
      </c>
      <c r="B95" s="13" t="s">
        <v>404</v>
      </c>
      <c r="C95" s="13"/>
      <c r="D95" s="15" t="s">
        <v>349</v>
      </c>
      <c r="E95" s="13"/>
      <c r="F95" s="13" t="s">
        <v>4</v>
      </c>
      <c r="G95" s="13" t="s">
        <v>15</v>
      </c>
      <c r="H95" s="167">
        <v>4882.8</v>
      </c>
      <c r="I95" s="167">
        <v>2342</v>
      </c>
      <c r="J95" s="15">
        <v>47.964282788563935</v>
      </c>
    </row>
    <row r="96" spans="1:10" x14ac:dyDescent="0.25">
      <c r="A96" s="3">
        <v>265</v>
      </c>
      <c r="B96" s="13" t="s">
        <v>422</v>
      </c>
      <c r="C96" s="13"/>
      <c r="D96" s="15" t="s">
        <v>349</v>
      </c>
      <c r="E96" s="13"/>
      <c r="F96" s="13" t="s">
        <v>4</v>
      </c>
      <c r="G96" s="13" t="s">
        <v>428</v>
      </c>
      <c r="H96" s="167">
        <v>2208</v>
      </c>
      <c r="I96" s="167">
        <v>1533</v>
      </c>
      <c r="J96" s="15">
        <v>69.429347826086953</v>
      </c>
    </row>
    <row r="97" spans="1:10" x14ac:dyDescent="0.25">
      <c r="A97" s="3">
        <v>268</v>
      </c>
      <c r="B97" s="13" t="s">
        <v>425</v>
      </c>
      <c r="C97" s="13"/>
      <c r="D97" s="15" t="s">
        <v>349</v>
      </c>
      <c r="E97" s="13"/>
      <c r="F97" s="13" t="s">
        <v>4</v>
      </c>
      <c r="G97" s="13" t="s">
        <v>430</v>
      </c>
      <c r="H97" s="167">
        <v>4805</v>
      </c>
      <c r="I97" s="167">
        <v>1740</v>
      </c>
      <c r="J97" s="15">
        <v>36.212278876170657</v>
      </c>
    </row>
    <row r="98" spans="1:10" x14ac:dyDescent="0.25">
      <c r="A98" s="3">
        <v>271</v>
      </c>
      <c r="B98" s="13" t="s">
        <v>431</v>
      </c>
      <c r="C98" s="13"/>
      <c r="D98" s="15" t="s">
        <v>349</v>
      </c>
      <c r="E98" s="13"/>
      <c r="F98" s="13" t="s">
        <v>4</v>
      </c>
      <c r="G98" s="13" t="s">
        <v>46</v>
      </c>
      <c r="H98" s="167">
        <v>23506</v>
      </c>
      <c r="I98" s="167">
        <v>4751</v>
      </c>
      <c r="J98" s="15">
        <v>20.21186080149749</v>
      </c>
    </row>
    <row r="101" spans="1:10" x14ac:dyDescent="0.25">
      <c r="H101" s="4">
        <f>SUM(H2:H98)</f>
        <v>844403.60000000009</v>
      </c>
      <c r="I101" s="4">
        <f>SUM(I2:I98)</f>
        <v>318400.17940000008</v>
      </c>
      <c r="J101" s="299">
        <f>AVERAGE(J2:J98)</f>
        <v>63.349378587119467</v>
      </c>
    </row>
    <row r="102" spans="1:10" x14ac:dyDescent="0.25">
      <c r="H102" s="297">
        <f>H101*100/M3</f>
        <v>29.264698135440497</v>
      </c>
      <c r="I102" s="297">
        <f>I101*100/N3</f>
        <v>25.403323764540691</v>
      </c>
      <c r="J102" t="s">
        <v>470</v>
      </c>
    </row>
  </sheetData>
  <sortState xmlns:xlrd2="http://schemas.microsoft.com/office/spreadsheetml/2017/richdata2" ref="P3:S8">
    <sortCondition descending="1" ref="R3:R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8B2E-5585-4FDB-A8A0-722EFC8D4A79}">
  <dimension ref="A1:U148"/>
  <sheetViews>
    <sheetView workbookViewId="0">
      <selection activeCell="E1" sqref="E1"/>
    </sheetView>
  </sheetViews>
  <sheetFormatPr defaultRowHeight="15" x14ac:dyDescent="0.25"/>
  <cols>
    <col min="6" max="6" width="16.28515625" customWidth="1"/>
    <col min="16" max="16" width="14.140625" customWidth="1"/>
  </cols>
  <sheetData>
    <row r="1" spans="1:21" ht="18.75" x14ac:dyDescent="0.3">
      <c r="A1" s="7" t="s">
        <v>269</v>
      </c>
      <c r="B1" s="7" t="s">
        <v>0</v>
      </c>
      <c r="C1" s="7" t="s">
        <v>181</v>
      </c>
      <c r="D1" s="7" t="s">
        <v>284</v>
      </c>
      <c r="E1" s="7" t="s">
        <v>182</v>
      </c>
      <c r="F1" s="8" t="s">
        <v>1</v>
      </c>
      <c r="G1" s="8" t="s">
        <v>2</v>
      </c>
      <c r="H1" s="169" t="s">
        <v>282</v>
      </c>
      <c r="I1" s="169" t="s">
        <v>283</v>
      </c>
      <c r="J1" s="9" t="s">
        <v>268</v>
      </c>
    </row>
    <row r="2" spans="1:21" x14ac:dyDescent="0.25">
      <c r="A2" s="3">
        <v>2</v>
      </c>
      <c r="B2" s="160" t="s">
        <v>117</v>
      </c>
      <c r="C2" s="158" t="s">
        <v>311</v>
      </c>
      <c r="D2" s="158" t="s">
        <v>311</v>
      </c>
      <c r="E2" s="158" t="s">
        <v>312</v>
      </c>
      <c r="F2" s="161" t="s">
        <v>21</v>
      </c>
      <c r="G2" s="158" t="s">
        <v>52</v>
      </c>
      <c r="H2" s="166">
        <v>724</v>
      </c>
      <c r="I2" s="166">
        <v>304.60000000000002</v>
      </c>
      <c r="J2" s="159">
        <v>42.071823204419893</v>
      </c>
      <c r="M2" t="s">
        <v>481</v>
      </c>
      <c r="N2" t="s">
        <v>482</v>
      </c>
      <c r="T2" s="262" t="s">
        <v>454</v>
      </c>
      <c r="U2" s="262" t="s">
        <v>485</v>
      </c>
    </row>
    <row r="3" spans="1:21" x14ac:dyDescent="0.25">
      <c r="A3" s="3">
        <v>14</v>
      </c>
      <c r="B3" s="160" t="s">
        <v>132</v>
      </c>
      <c r="C3" s="158" t="s">
        <v>311</v>
      </c>
      <c r="D3" s="158" t="s">
        <v>311</v>
      </c>
      <c r="E3" s="158" t="s">
        <v>312</v>
      </c>
      <c r="F3" s="161" t="s">
        <v>10</v>
      </c>
      <c r="G3" s="158" t="s">
        <v>131</v>
      </c>
      <c r="H3" s="166">
        <v>5132</v>
      </c>
      <c r="I3" s="166">
        <v>837.90449999999998</v>
      </c>
      <c r="J3" s="159">
        <v>16.327055728760715</v>
      </c>
      <c r="M3" s="5">
        <v>2885400</v>
      </c>
      <c r="N3" s="5">
        <v>1253380</v>
      </c>
      <c r="P3" s="262" t="s">
        <v>1</v>
      </c>
      <c r="Q3" s="262" t="s">
        <v>484</v>
      </c>
      <c r="R3" s="262" t="s">
        <v>454</v>
      </c>
      <c r="S3" s="262" t="s">
        <v>485</v>
      </c>
      <c r="T3" s="262" t="s">
        <v>486</v>
      </c>
      <c r="U3" s="262" t="s">
        <v>486</v>
      </c>
    </row>
    <row r="4" spans="1:21" x14ac:dyDescent="0.25">
      <c r="A4" s="3">
        <v>20</v>
      </c>
      <c r="B4" s="158" t="s">
        <v>12</v>
      </c>
      <c r="C4" s="158" t="s">
        <v>311</v>
      </c>
      <c r="D4" s="158" t="s">
        <v>311</v>
      </c>
      <c r="E4" s="158" t="s">
        <v>312</v>
      </c>
      <c r="F4" s="158" t="s">
        <v>7</v>
      </c>
      <c r="G4" s="158" t="s">
        <v>13</v>
      </c>
      <c r="H4" s="166">
        <v>2262</v>
      </c>
      <c r="I4" s="166">
        <v>246.3</v>
      </c>
      <c r="J4" s="159">
        <v>10.888594164456233</v>
      </c>
      <c r="P4" t="s">
        <v>4</v>
      </c>
      <c r="Q4">
        <v>43</v>
      </c>
      <c r="R4">
        <v>44304</v>
      </c>
      <c r="S4">
        <v>19835</v>
      </c>
      <c r="T4" s="264">
        <f>R4*100/2885400</f>
        <v>1.5354543564150551</v>
      </c>
      <c r="U4" s="264">
        <f>S4*100/1253380</f>
        <v>1.5825208635848664</v>
      </c>
    </row>
    <row r="5" spans="1:21" x14ac:dyDescent="0.25">
      <c r="A5" s="3">
        <v>21</v>
      </c>
      <c r="B5" s="163" t="s">
        <v>18</v>
      </c>
      <c r="C5" s="158" t="s">
        <v>311</v>
      </c>
      <c r="D5" s="158" t="s">
        <v>311</v>
      </c>
      <c r="E5" s="158" t="s">
        <v>312</v>
      </c>
      <c r="F5" s="158" t="s">
        <v>10</v>
      </c>
      <c r="G5" s="158" t="s">
        <v>11</v>
      </c>
      <c r="H5" s="166">
        <v>1184</v>
      </c>
      <c r="I5" s="166">
        <v>647</v>
      </c>
      <c r="J5" s="159">
        <v>54.645270270270274</v>
      </c>
      <c r="P5" t="s">
        <v>7</v>
      </c>
      <c r="Q5">
        <v>61</v>
      </c>
      <c r="R5">
        <v>33924</v>
      </c>
      <c r="S5">
        <v>15062</v>
      </c>
      <c r="T5" s="264">
        <f t="shared" ref="T5:T9" si="0">R5*100/2885400</f>
        <v>1.1757122062798919</v>
      </c>
      <c r="U5" s="264">
        <f t="shared" ref="U5:U9" si="1">S5*100/1253380</f>
        <v>1.2017105746062646</v>
      </c>
    </row>
    <row r="6" spans="1:21" x14ac:dyDescent="0.25">
      <c r="A6" s="3">
        <v>27</v>
      </c>
      <c r="B6" s="158" t="s">
        <v>29</v>
      </c>
      <c r="C6" s="158" t="s">
        <v>311</v>
      </c>
      <c r="D6" s="158" t="s">
        <v>311</v>
      </c>
      <c r="E6" s="158" t="s">
        <v>312</v>
      </c>
      <c r="F6" s="158" t="s">
        <v>10</v>
      </c>
      <c r="G6" s="158" t="s">
        <v>11</v>
      </c>
      <c r="H6" s="166">
        <v>834</v>
      </c>
      <c r="I6" s="166">
        <v>810.6</v>
      </c>
      <c r="J6" s="159">
        <v>97.194244604316552</v>
      </c>
      <c r="P6" t="s">
        <v>27</v>
      </c>
      <c r="Q6">
        <v>12</v>
      </c>
      <c r="R6">
        <v>16116</v>
      </c>
      <c r="S6">
        <v>6074</v>
      </c>
      <c r="T6" s="264">
        <f t="shared" si="0"/>
        <v>0.55853607818673323</v>
      </c>
      <c r="U6" s="264">
        <f t="shared" si="1"/>
        <v>0.48460961559941917</v>
      </c>
    </row>
    <row r="7" spans="1:21" x14ac:dyDescent="0.25">
      <c r="A7" s="3">
        <v>36</v>
      </c>
      <c r="B7" s="158" t="s">
        <v>44</v>
      </c>
      <c r="C7" s="158" t="s">
        <v>311</v>
      </c>
      <c r="D7" s="158" t="s">
        <v>311</v>
      </c>
      <c r="E7" s="158" t="s">
        <v>312</v>
      </c>
      <c r="F7" s="158" t="s">
        <v>7</v>
      </c>
      <c r="G7" s="158" t="s">
        <v>39</v>
      </c>
      <c r="H7" s="166">
        <v>284</v>
      </c>
      <c r="I7" s="172">
        <v>210</v>
      </c>
      <c r="J7" s="159">
        <v>73.943661971830991</v>
      </c>
      <c r="P7" t="s">
        <v>89</v>
      </c>
      <c r="Q7">
        <v>20</v>
      </c>
      <c r="R7">
        <v>10431</v>
      </c>
      <c r="S7">
        <v>5574</v>
      </c>
      <c r="T7" s="264">
        <f t="shared" si="0"/>
        <v>0.3615096693699314</v>
      </c>
      <c r="U7" s="264">
        <f t="shared" si="1"/>
        <v>0.44471748392347094</v>
      </c>
    </row>
    <row r="8" spans="1:21" x14ac:dyDescent="0.25">
      <c r="A8" s="3">
        <v>44</v>
      </c>
      <c r="B8" s="165" t="s">
        <v>60</v>
      </c>
      <c r="C8" s="158" t="s">
        <v>311</v>
      </c>
      <c r="D8" s="158" t="s">
        <v>311</v>
      </c>
      <c r="E8" s="158" t="s">
        <v>312</v>
      </c>
      <c r="F8" s="161" t="s">
        <v>4</v>
      </c>
      <c r="G8" s="158" t="s">
        <v>61</v>
      </c>
      <c r="H8" s="166">
        <v>1298</v>
      </c>
      <c r="I8" s="166">
        <v>489</v>
      </c>
      <c r="J8" s="159">
        <v>37.673343605546997</v>
      </c>
      <c r="P8" t="s">
        <v>10</v>
      </c>
      <c r="Q8">
        <v>3</v>
      </c>
      <c r="R8">
        <v>7150</v>
      </c>
      <c r="S8">
        <v>2296</v>
      </c>
      <c r="T8" s="264">
        <f t="shared" si="0"/>
        <v>0.24779926526651416</v>
      </c>
      <c r="U8" s="264">
        <f t="shared" si="1"/>
        <v>0.18318466865595429</v>
      </c>
    </row>
    <row r="9" spans="1:21" ht="16.5" customHeight="1" x14ac:dyDescent="0.25">
      <c r="A9" s="3">
        <v>45</v>
      </c>
      <c r="B9" s="164" t="s">
        <v>62</v>
      </c>
      <c r="C9" s="158" t="s">
        <v>311</v>
      </c>
      <c r="D9" s="158" t="s">
        <v>311</v>
      </c>
      <c r="E9" s="158" t="s">
        <v>312</v>
      </c>
      <c r="F9" s="161" t="s">
        <v>4</v>
      </c>
      <c r="G9" s="158" t="s">
        <v>63</v>
      </c>
      <c r="H9" s="166">
        <v>954</v>
      </c>
      <c r="I9" s="170">
        <v>235</v>
      </c>
      <c r="J9" s="159">
        <v>24.633123689727462</v>
      </c>
      <c r="P9" t="s">
        <v>21</v>
      </c>
      <c r="Q9">
        <v>3</v>
      </c>
      <c r="R9">
        <v>2151</v>
      </c>
      <c r="S9">
        <v>1594</v>
      </c>
      <c r="T9" s="264">
        <f t="shared" si="0"/>
        <v>7.4547723019338735E-2</v>
      </c>
      <c r="U9" s="264">
        <f t="shared" si="1"/>
        <v>0.12717611578292298</v>
      </c>
    </row>
    <row r="10" spans="1:21" x14ac:dyDescent="0.25">
      <c r="A10" s="3">
        <v>46</v>
      </c>
      <c r="B10" s="162" t="s">
        <v>64</v>
      </c>
      <c r="C10" s="158" t="s">
        <v>311</v>
      </c>
      <c r="D10" s="158" t="s">
        <v>311</v>
      </c>
      <c r="E10" s="158" t="s">
        <v>312</v>
      </c>
      <c r="F10" s="161" t="s">
        <v>4</v>
      </c>
      <c r="G10" s="158" t="s">
        <v>63</v>
      </c>
      <c r="H10" s="166">
        <v>1823</v>
      </c>
      <c r="I10" s="170">
        <v>382</v>
      </c>
      <c r="J10" s="159">
        <v>20.954470652770159</v>
      </c>
    </row>
    <row r="11" spans="1:21" x14ac:dyDescent="0.25">
      <c r="A11" s="3">
        <v>63</v>
      </c>
      <c r="B11" s="160" t="s">
        <v>140</v>
      </c>
      <c r="C11" s="158" t="s">
        <v>311</v>
      </c>
      <c r="D11" s="158" t="s">
        <v>311</v>
      </c>
      <c r="E11" s="158" t="s">
        <v>312</v>
      </c>
      <c r="F11" s="158" t="s">
        <v>7</v>
      </c>
      <c r="G11" s="158" t="s">
        <v>15</v>
      </c>
      <c r="H11" s="166">
        <v>604</v>
      </c>
      <c r="I11" s="166">
        <v>566.31960000000004</v>
      </c>
      <c r="J11" s="159">
        <v>93.761523178807963</v>
      </c>
    </row>
    <row r="12" spans="1:21" x14ac:dyDescent="0.25">
      <c r="A12" s="3">
        <v>65</v>
      </c>
      <c r="B12" s="160" t="s">
        <v>141</v>
      </c>
      <c r="C12" s="158" t="s">
        <v>311</v>
      </c>
      <c r="D12" s="158" t="s">
        <v>311</v>
      </c>
      <c r="E12" s="158" t="s">
        <v>312</v>
      </c>
      <c r="F12" s="158" t="s">
        <v>7</v>
      </c>
      <c r="G12" s="158" t="s">
        <v>15</v>
      </c>
      <c r="H12" s="166">
        <v>639</v>
      </c>
      <c r="I12" s="166">
        <v>622.69560000000001</v>
      </c>
      <c r="J12" s="159">
        <v>97.448450704225351</v>
      </c>
    </row>
    <row r="13" spans="1:21" x14ac:dyDescent="0.25">
      <c r="A13" s="3">
        <v>66</v>
      </c>
      <c r="B13" s="160" t="s">
        <v>142</v>
      </c>
      <c r="C13" s="158" t="s">
        <v>311</v>
      </c>
      <c r="D13" s="158" t="s">
        <v>311</v>
      </c>
      <c r="E13" s="158" t="s">
        <v>312</v>
      </c>
      <c r="F13" s="158" t="s">
        <v>7</v>
      </c>
      <c r="G13" s="158" t="s">
        <v>15</v>
      </c>
      <c r="H13" s="166">
        <v>624</v>
      </c>
      <c r="I13" s="166">
        <v>545.46209999999996</v>
      </c>
      <c r="J13" s="159">
        <v>87.413798076923072</v>
      </c>
    </row>
    <row r="14" spans="1:21" x14ac:dyDescent="0.25">
      <c r="A14" s="3">
        <v>67</v>
      </c>
      <c r="B14" s="160" t="s">
        <v>143</v>
      </c>
      <c r="C14" s="158" t="s">
        <v>311</v>
      </c>
      <c r="D14" s="158" t="s">
        <v>311</v>
      </c>
      <c r="E14" s="158" t="s">
        <v>312</v>
      </c>
      <c r="F14" s="158" t="s">
        <v>7</v>
      </c>
      <c r="G14" s="158" t="s">
        <v>15</v>
      </c>
      <c r="H14" s="166">
        <v>558</v>
      </c>
      <c r="I14" s="166">
        <v>518.65110000000004</v>
      </c>
      <c r="J14" s="159">
        <v>92.948225806451617</v>
      </c>
      <c r="S14">
        <f>143*100/273</f>
        <v>52.38095238095238</v>
      </c>
    </row>
    <row r="15" spans="1:21" x14ac:dyDescent="0.25">
      <c r="A15" s="3">
        <v>73</v>
      </c>
      <c r="B15" s="158" t="s">
        <v>399</v>
      </c>
      <c r="C15" s="158" t="s">
        <v>311</v>
      </c>
      <c r="D15" s="158" t="s">
        <v>311</v>
      </c>
      <c r="E15" s="158" t="s">
        <v>312</v>
      </c>
      <c r="F15" s="158" t="s">
        <v>4</v>
      </c>
      <c r="G15" s="158" t="s">
        <v>15</v>
      </c>
      <c r="H15" s="166">
        <v>977</v>
      </c>
      <c r="I15" s="166">
        <v>860.12279999999998</v>
      </c>
      <c r="J15" s="159">
        <v>88.037134083930397</v>
      </c>
    </row>
    <row r="16" spans="1:21" x14ac:dyDescent="0.25">
      <c r="A16" s="3">
        <v>74</v>
      </c>
      <c r="B16" s="158" t="s">
        <v>156</v>
      </c>
      <c r="C16" s="158" t="s">
        <v>311</v>
      </c>
      <c r="D16" s="158" t="s">
        <v>311</v>
      </c>
      <c r="E16" s="158" t="s">
        <v>312</v>
      </c>
      <c r="F16" s="158" t="s">
        <v>4</v>
      </c>
      <c r="G16" s="158" t="s">
        <v>15</v>
      </c>
      <c r="H16" s="166">
        <v>814</v>
      </c>
      <c r="I16" s="166">
        <v>590.58720000000005</v>
      </c>
      <c r="J16" s="159">
        <v>72.553710073710079</v>
      </c>
    </row>
    <row r="17" spans="1:10" x14ac:dyDescent="0.25">
      <c r="A17" s="3">
        <v>77</v>
      </c>
      <c r="B17" s="158" t="s">
        <v>159</v>
      </c>
      <c r="C17" s="158" t="s">
        <v>311</v>
      </c>
      <c r="D17" s="158" t="s">
        <v>311</v>
      </c>
      <c r="E17" s="158" t="s">
        <v>312</v>
      </c>
      <c r="F17" s="158" t="s">
        <v>4</v>
      </c>
      <c r="G17" s="158" t="s">
        <v>15</v>
      </c>
      <c r="H17" s="166">
        <v>298</v>
      </c>
      <c r="I17" s="166">
        <v>211.572</v>
      </c>
      <c r="J17" s="159">
        <v>70.997315436241607</v>
      </c>
    </row>
    <row r="18" spans="1:10" x14ac:dyDescent="0.25">
      <c r="A18" s="3">
        <v>78</v>
      </c>
      <c r="B18" s="158" t="s">
        <v>160</v>
      </c>
      <c r="C18" s="158" t="s">
        <v>311</v>
      </c>
      <c r="D18" s="158" t="s">
        <v>311</v>
      </c>
      <c r="E18" s="158" t="s">
        <v>312</v>
      </c>
      <c r="F18" s="158" t="s">
        <v>4</v>
      </c>
      <c r="G18" s="158" t="s">
        <v>15</v>
      </c>
      <c r="H18" s="166">
        <v>476</v>
      </c>
      <c r="I18" s="166">
        <v>361.55970000000002</v>
      </c>
      <c r="J18" s="159">
        <v>75.957920168067233</v>
      </c>
    </row>
    <row r="19" spans="1:10" x14ac:dyDescent="0.25">
      <c r="A19" s="3">
        <v>79</v>
      </c>
      <c r="B19" s="158" t="s">
        <v>161</v>
      </c>
      <c r="C19" s="158" t="s">
        <v>311</v>
      </c>
      <c r="D19" s="158" t="s">
        <v>311</v>
      </c>
      <c r="E19" s="158" t="s">
        <v>312</v>
      </c>
      <c r="F19" s="158" t="s">
        <v>4</v>
      </c>
      <c r="G19" s="158" t="s">
        <v>15</v>
      </c>
      <c r="H19" s="166">
        <v>929</v>
      </c>
      <c r="I19" s="166">
        <v>884.78729999999996</v>
      </c>
      <c r="J19" s="159">
        <v>95.240828848223899</v>
      </c>
    </row>
    <row r="20" spans="1:10" x14ac:dyDescent="0.25">
      <c r="A20" s="3">
        <v>84</v>
      </c>
      <c r="B20" s="158" t="s">
        <v>166</v>
      </c>
      <c r="C20" s="158" t="s">
        <v>311</v>
      </c>
      <c r="D20" s="158" t="s">
        <v>311</v>
      </c>
      <c r="E20" s="158" t="s">
        <v>312</v>
      </c>
      <c r="F20" s="158" t="s">
        <v>4</v>
      </c>
      <c r="G20" s="158" t="s">
        <v>15</v>
      </c>
      <c r="H20" s="166">
        <v>2004</v>
      </c>
      <c r="I20" s="166">
        <v>985.59990000000005</v>
      </c>
      <c r="J20" s="159">
        <v>49.181631736526946</v>
      </c>
    </row>
    <row r="21" spans="1:10" x14ac:dyDescent="0.25">
      <c r="A21" s="3">
        <v>85</v>
      </c>
      <c r="B21" s="158" t="s">
        <v>165</v>
      </c>
      <c r="C21" s="158" t="s">
        <v>311</v>
      </c>
      <c r="D21" s="158" t="s">
        <v>311</v>
      </c>
      <c r="E21" s="158" t="s">
        <v>312</v>
      </c>
      <c r="F21" s="158" t="s">
        <v>4</v>
      </c>
      <c r="G21" s="158" t="s">
        <v>15</v>
      </c>
      <c r="H21" s="166">
        <v>1165</v>
      </c>
      <c r="I21" s="166">
        <v>549.39059999999995</v>
      </c>
      <c r="J21" s="159">
        <v>47.157991416309009</v>
      </c>
    </row>
    <row r="22" spans="1:10" x14ac:dyDescent="0.25">
      <c r="A22" s="3">
        <v>88</v>
      </c>
      <c r="B22" s="160" t="s">
        <v>148</v>
      </c>
      <c r="C22" s="158" t="s">
        <v>311</v>
      </c>
      <c r="D22" s="158" t="s">
        <v>311</v>
      </c>
      <c r="E22" s="158" t="s">
        <v>312</v>
      </c>
      <c r="F22" s="158" t="s">
        <v>4</v>
      </c>
      <c r="G22" s="158" t="s">
        <v>15</v>
      </c>
      <c r="H22" s="166">
        <v>541</v>
      </c>
      <c r="I22" s="166">
        <v>538.00199999999995</v>
      </c>
      <c r="J22" s="159">
        <v>99.445841035120139</v>
      </c>
    </row>
    <row r="23" spans="1:10" x14ac:dyDescent="0.25">
      <c r="A23" s="3">
        <v>90</v>
      </c>
      <c r="B23" s="158" t="s">
        <v>149</v>
      </c>
      <c r="C23" s="158" t="s">
        <v>311</v>
      </c>
      <c r="D23" s="158" t="s">
        <v>311</v>
      </c>
      <c r="E23" s="158" t="s">
        <v>312</v>
      </c>
      <c r="F23" s="158" t="s">
        <v>4</v>
      </c>
      <c r="G23" s="158" t="s">
        <v>15</v>
      </c>
      <c r="H23" s="166">
        <v>1192</v>
      </c>
      <c r="I23" s="166">
        <v>738.79290000000003</v>
      </c>
      <c r="J23" s="159">
        <v>61.979270134228194</v>
      </c>
    </row>
    <row r="24" spans="1:10" x14ac:dyDescent="0.25">
      <c r="A24" s="3">
        <v>100</v>
      </c>
      <c r="B24" s="160" t="s">
        <v>108</v>
      </c>
      <c r="C24" s="158" t="s">
        <v>311</v>
      </c>
      <c r="D24" s="158" t="s">
        <v>311</v>
      </c>
      <c r="E24" s="158" t="s">
        <v>312</v>
      </c>
      <c r="F24" s="161" t="s">
        <v>27</v>
      </c>
      <c r="G24" s="158" t="s">
        <v>109</v>
      </c>
      <c r="H24" s="166">
        <v>544</v>
      </c>
      <c r="I24" s="166">
        <v>211.005</v>
      </c>
      <c r="J24" s="159">
        <v>38.787683823529413</v>
      </c>
    </row>
    <row r="25" spans="1:10" x14ac:dyDescent="0.25">
      <c r="A25" s="3">
        <v>101</v>
      </c>
      <c r="B25" s="160" t="s">
        <v>110</v>
      </c>
      <c r="C25" s="158" t="s">
        <v>311</v>
      </c>
      <c r="D25" s="158" t="s">
        <v>311</v>
      </c>
      <c r="E25" s="158" t="s">
        <v>312</v>
      </c>
      <c r="F25" s="161" t="s">
        <v>27</v>
      </c>
      <c r="G25" s="158" t="s">
        <v>109</v>
      </c>
      <c r="H25" s="166">
        <v>333</v>
      </c>
      <c r="I25" s="166">
        <v>199.8999</v>
      </c>
      <c r="J25" s="159">
        <v>60.030000000000008</v>
      </c>
    </row>
    <row r="26" spans="1:10" x14ac:dyDescent="0.25">
      <c r="A26" s="3">
        <v>102</v>
      </c>
      <c r="B26" s="160" t="s">
        <v>111</v>
      </c>
      <c r="C26" s="158" t="s">
        <v>311</v>
      </c>
      <c r="D26" s="158" t="s">
        <v>311</v>
      </c>
      <c r="E26" s="158" t="s">
        <v>312</v>
      </c>
      <c r="F26" s="161" t="s">
        <v>27</v>
      </c>
      <c r="G26" s="158" t="s">
        <v>109</v>
      </c>
      <c r="H26" s="166">
        <v>1682</v>
      </c>
      <c r="I26" s="166">
        <v>664.08659999999998</v>
      </c>
      <c r="J26" s="159">
        <v>39.481961950059457</v>
      </c>
    </row>
    <row r="27" spans="1:10" x14ac:dyDescent="0.25">
      <c r="A27" s="3">
        <v>103</v>
      </c>
      <c r="B27" s="160" t="s">
        <v>112</v>
      </c>
      <c r="C27" s="158" t="s">
        <v>311</v>
      </c>
      <c r="D27" s="158" t="s">
        <v>311</v>
      </c>
      <c r="E27" s="158" t="s">
        <v>312</v>
      </c>
      <c r="F27" s="161" t="s">
        <v>27</v>
      </c>
      <c r="G27" s="158" t="s">
        <v>109</v>
      </c>
      <c r="H27" s="166">
        <v>1317</v>
      </c>
      <c r="I27" s="166">
        <v>798.35220000000004</v>
      </c>
      <c r="J27" s="159">
        <v>60.618997722095671</v>
      </c>
    </row>
    <row r="28" spans="1:10" x14ac:dyDescent="0.25">
      <c r="A28" s="3">
        <v>104</v>
      </c>
      <c r="B28" s="160" t="s">
        <v>113</v>
      </c>
      <c r="C28" s="158" t="s">
        <v>311</v>
      </c>
      <c r="D28" s="158" t="s">
        <v>311</v>
      </c>
      <c r="E28" s="158" t="s">
        <v>312</v>
      </c>
      <c r="F28" s="161" t="s">
        <v>27</v>
      </c>
      <c r="G28" s="158" t="s">
        <v>109</v>
      </c>
      <c r="H28" s="166">
        <v>1148</v>
      </c>
      <c r="I28" s="166">
        <v>948.49379999999996</v>
      </c>
      <c r="J28" s="159">
        <v>82.621411149825775</v>
      </c>
    </row>
    <row r="29" spans="1:10" x14ac:dyDescent="0.25">
      <c r="A29" s="3">
        <v>105</v>
      </c>
      <c r="B29" s="160" t="s">
        <v>114</v>
      </c>
      <c r="C29" s="158" t="s">
        <v>311</v>
      </c>
      <c r="D29" s="158" t="s">
        <v>311</v>
      </c>
      <c r="E29" s="158" t="s">
        <v>312</v>
      </c>
      <c r="F29" s="161" t="s">
        <v>27</v>
      </c>
      <c r="G29" s="158" t="s">
        <v>109</v>
      </c>
      <c r="H29" s="166">
        <v>1202</v>
      </c>
      <c r="I29" s="166">
        <v>605.75850000000003</v>
      </c>
      <c r="J29" s="159">
        <v>50.395881863560739</v>
      </c>
    </row>
    <row r="30" spans="1:10" x14ac:dyDescent="0.25">
      <c r="A30" s="3">
        <v>109</v>
      </c>
      <c r="B30" s="163" t="s">
        <v>91</v>
      </c>
      <c r="C30" s="158" t="s">
        <v>311</v>
      </c>
      <c r="D30" s="158" t="s">
        <v>311</v>
      </c>
      <c r="E30" s="158" t="s">
        <v>312</v>
      </c>
      <c r="F30" s="161" t="s">
        <v>89</v>
      </c>
      <c r="G30" s="161" t="s">
        <v>89</v>
      </c>
      <c r="H30" s="166">
        <v>1219</v>
      </c>
      <c r="I30" s="166">
        <v>589.67999999999995</v>
      </c>
      <c r="J30" s="159">
        <v>48.374077112387198</v>
      </c>
    </row>
    <row r="31" spans="1:10" x14ac:dyDescent="0.25">
      <c r="A31" s="3">
        <v>114</v>
      </c>
      <c r="B31" s="158" t="s">
        <v>96</v>
      </c>
      <c r="C31" s="158" t="s">
        <v>311</v>
      </c>
      <c r="D31" s="158" t="s">
        <v>311</v>
      </c>
      <c r="E31" s="158" t="s">
        <v>312</v>
      </c>
      <c r="F31" s="161" t="s">
        <v>89</v>
      </c>
      <c r="G31" s="161" t="s">
        <v>89</v>
      </c>
      <c r="H31" s="166">
        <v>956</v>
      </c>
      <c r="I31" s="166">
        <v>428.35230000000001</v>
      </c>
      <c r="J31" s="159">
        <v>44.806725941422599</v>
      </c>
    </row>
    <row r="32" spans="1:10" x14ac:dyDescent="0.25">
      <c r="A32" s="3">
        <v>117</v>
      </c>
      <c r="B32" s="158" t="s">
        <v>398</v>
      </c>
      <c r="C32" s="158" t="s">
        <v>311</v>
      </c>
      <c r="D32" s="158" t="s">
        <v>311</v>
      </c>
      <c r="E32" s="158" t="s">
        <v>312</v>
      </c>
      <c r="F32" s="158" t="s">
        <v>7</v>
      </c>
      <c r="G32" s="158" t="s">
        <v>170</v>
      </c>
      <c r="H32" s="166">
        <v>323</v>
      </c>
      <c r="I32" s="166">
        <v>164.4</v>
      </c>
      <c r="J32" s="159">
        <v>50.897832817337459</v>
      </c>
    </row>
    <row r="33" spans="1:10" x14ac:dyDescent="0.25">
      <c r="A33" s="3">
        <v>119</v>
      </c>
      <c r="B33" s="158" t="s">
        <v>101</v>
      </c>
      <c r="C33" s="158" t="s">
        <v>311</v>
      </c>
      <c r="D33" s="158" t="s">
        <v>311</v>
      </c>
      <c r="E33" s="158" t="s">
        <v>312</v>
      </c>
      <c r="F33" s="161" t="s">
        <v>89</v>
      </c>
      <c r="G33" s="161" t="s">
        <v>89</v>
      </c>
      <c r="H33" s="166">
        <v>734</v>
      </c>
      <c r="I33" s="166">
        <v>357.00749999999999</v>
      </c>
      <c r="J33" s="159">
        <v>48.638623978201636</v>
      </c>
    </row>
    <row r="34" spans="1:10" x14ac:dyDescent="0.25">
      <c r="A34" s="3">
        <v>120</v>
      </c>
      <c r="B34" s="163" t="s">
        <v>102</v>
      </c>
      <c r="C34" s="158" t="s">
        <v>311</v>
      </c>
      <c r="D34" s="158" t="s">
        <v>311</v>
      </c>
      <c r="E34" s="158" t="s">
        <v>312</v>
      </c>
      <c r="F34" s="161" t="s">
        <v>89</v>
      </c>
      <c r="G34" s="161" t="s">
        <v>89</v>
      </c>
      <c r="H34" s="166">
        <v>1100</v>
      </c>
      <c r="I34" s="166">
        <v>900.29070000000002</v>
      </c>
      <c r="J34" s="159">
        <v>81.844609090909103</v>
      </c>
    </row>
    <row r="35" spans="1:10" x14ac:dyDescent="0.25">
      <c r="A35" s="3">
        <v>121</v>
      </c>
      <c r="B35" s="158" t="s">
        <v>103</v>
      </c>
      <c r="C35" s="158" t="s">
        <v>311</v>
      </c>
      <c r="D35" s="158" t="s">
        <v>311</v>
      </c>
      <c r="E35" s="158" t="s">
        <v>312</v>
      </c>
      <c r="F35" s="161" t="s">
        <v>89</v>
      </c>
      <c r="G35" s="161" t="s">
        <v>89</v>
      </c>
      <c r="H35" s="166">
        <v>438</v>
      </c>
      <c r="I35" s="166">
        <v>303.70949999999999</v>
      </c>
      <c r="J35" s="159">
        <v>69.340068493150682</v>
      </c>
    </row>
    <row r="36" spans="1:10" x14ac:dyDescent="0.25">
      <c r="A36" s="3">
        <v>122</v>
      </c>
      <c r="B36" s="158" t="s">
        <v>104</v>
      </c>
      <c r="C36" s="158" t="s">
        <v>311</v>
      </c>
      <c r="D36" s="158" t="s">
        <v>311</v>
      </c>
      <c r="E36" s="158" t="s">
        <v>312</v>
      </c>
      <c r="F36" s="161" t="s">
        <v>89</v>
      </c>
      <c r="G36" s="161" t="s">
        <v>89</v>
      </c>
      <c r="H36" s="166">
        <v>354</v>
      </c>
      <c r="I36" s="166">
        <v>160.60679999999999</v>
      </c>
      <c r="J36" s="159">
        <v>45.369152542372881</v>
      </c>
    </row>
    <row r="37" spans="1:10" x14ac:dyDescent="0.25">
      <c r="A37" s="3">
        <v>123</v>
      </c>
      <c r="B37" s="158" t="s">
        <v>105</v>
      </c>
      <c r="C37" s="158" t="s">
        <v>311</v>
      </c>
      <c r="D37" s="158" t="s">
        <v>311</v>
      </c>
      <c r="E37" s="158" t="s">
        <v>312</v>
      </c>
      <c r="F37" s="161" t="s">
        <v>89</v>
      </c>
      <c r="G37" s="161" t="s">
        <v>89</v>
      </c>
      <c r="H37" s="166">
        <v>224</v>
      </c>
      <c r="I37" s="166">
        <v>144.08279999999999</v>
      </c>
      <c r="J37" s="159">
        <v>64.322678571428568</v>
      </c>
    </row>
    <row r="38" spans="1:10" x14ac:dyDescent="0.25">
      <c r="A38" s="3">
        <v>124</v>
      </c>
      <c r="B38" s="158" t="s">
        <v>106</v>
      </c>
      <c r="C38" s="158" t="s">
        <v>311</v>
      </c>
      <c r="D38" s="158" t="s">
        <v>311</v>
      </c>
      <c r="E38" s="158" t="s">
        <v>312</v>
      </c>
      <c r="F38" s="161" t="s">
        <v>89</v>
      </c>
      <c r="G38" s="161" t="s">
        <v>89</v>
      </c>
      <c r="H38" s="166">
        <v>213</v>
      </c>
      <c r="I38" s="166">
        <v>111.31019999999999</v>
      </c>
      <c r="J38" s="159">
        <v>52.25830985915492</v>
      </c>
    </row>
    <row r="39" spans="1:10" x14ac:dyDescent="0.25">
      <c r="A39" s="3">
        <v>128</v>
      </c>
      <c r="B39" s="163" t="s">
        <v>80</v>
      </c>
      <c r="C39" s="158" t="s">
        <v>311</v>
      </c>
      <c r="D39" s="158" t="s">
        <v>311</v>
      </c>
      <c r="E39" s="158" t="s">
        <v>312</v>
      </c>
      <c r="F39" s="161" t="s">
        <v>4</v>
      </c>
      <c r="G39" s="158" t="s">
        <v>67</v>
      </c>
      <c r="H39" s="166">
        <v>2475</v>
      </c>
      <c r="I39" s="166">
        <v>965</v>
      </c>
      <c r="J39" s="159">
        <v>38.98989898989899</v>
      </c>
    </row>
    <row r="40" spans="1:10" x14ac:dyDescent="0.25">
      <c r="A40" s="3">
        <v>133</v>
      </c>
      <c r="B40" s="158" t="s">
        <v>184</v>
      </c>
      <c r="C40" s="158" t="s">
        <v>311</v>
      </c>
      <c r="D40" s="158" t="s">
        <v>311</v>
      </c>
      <c r="E40" s="158" t="s">
        <v>312</v>
      </c>
      <c r="F40" s="158" t="s">
        <v>4</v>
      </c>
      <c r="G40" s="158" t="s">
        <v>83</v>
      </c>
      <c r="H40" s="166">
        <v>2507</v>
      </c>
      <c r="I40" s="166">
        <v>956.3</v>
      </c>
      <c r="J40" s="159">
        <v>38.145193458316712</v>
      </c>
    </row>
    <row r="41" spans="1:10" x14ac:dyDescent="0.25">
      <c r="A41" s="3">
        <v>135</v>
      </c>
      <c r="B41" s="158" t="s">
        <v>189</v>
      </c>
      <c r="C41" s="158" t="s">
        <v>311</v>
      </c>
      <c r="D41" s="158" t="s">
        <v>311</v>
      </c>
      <c r="E41" s="158" t="s">
        <v>312</v>
      </c>
      <c r="F41" s="158" t="s">
        <v>27</v>
      </c>
      <c r="G41" s="158" t="s">
        <v>196</v>
      </c>
      <c r="H41" s="166">
        <v>3426</v>
      </c>
      <c r="I41" s="166">
        <v>485.2</v>
      </c>
      <c r="J41" s="159">
        <v>14.162288382953882</v>
      </c>
    </row>
    <row r="42" spans="1:10" x14ac:dyDescent="0.25">
      <c r="A42" s="3">
        <v>140</v>
      </c>
      <c r="B42" s="158" t="s">
        <v>191</v>
      </c>
      <c r="C42" s="158" t="s">
        <v>311</v>
      </c>
      <c r="D42" s="158" t="s">
        <v>311</v>
      </c>
      <c r="E42" s="158" t="s">
        <v>312</v>
      </c>
      <c r="F42" s="158" t="s">
        <v>27</v>
      </c>
      <c r="G42" s="158" t="s">
        <v>198</v>
      </c>
      <c r="H42" s="166">
        <v>3576</v>
      </c>
      <c r="I42" s="166">
        <v>944.1</v>
      </c>
      <c r="J42" s="159">
        <v>26.401006711409394</v>
      </c>
    </row>
    <row r="43" spans="1:10" x14ac:dyDescent="0.25">
      <c r="A43" s="3">
        <v>142</v>
      </c>
      <c r="B43" s="158" t="s">
        <v>193</v>
      </c>
      <c r="C43" s="158" t="s">
        <v>311</v>
      </c>
      <c r="D43" s="158" t="s">
        <v>311</v>
      </c>
      <c r="E43" s="158" t="s">
        <v>312</v>
      </c>
      <c r="F43" s="158" t="s">
        <v>27</v>
      </c>
      <c r="G43" s="158" t="s">
        <v>199</v>
      </c>
      <c r="H43" s="166">
        <v>88</v>
      </c>
      <c r="I43" s="166">
        <v>57</v>
      </c>
      <c r="J43" s="159">
        <v>64.772727272727266</v>
      </c>
    </row>
    <row r="44" spans="1:10" x14ac:dyDescent="0.25">
      <c r="A44" s="3">
        <v>144</v>
      </c>
      <c r="B44" s="158" t="s">
        <v>231</v>
      </c>
      <c r="C44" s="158" t="s">
        <v>311</v>
      </c>
      <c r="D44" s="158" t="s">
        <v>311</v>
      </c>
      <c r="E44" s="158" t="s">
        <v>312</v>
      </c>
      <c r="F44" s="158" t="s">
        <v>7</v>
      </c>
      <c r="G44" s="158" t="s">
        <v>31</v>
      </c>
      <c r="H44" s="166">
        <v>446</v>
      </c>
      <c r="I44" s="166">
        <v>380</v>
      </c>
      <c r="J44" s="159">
        <v>85.20179372197309</v>
      </c>
    </row>
    <row r="45" spans="1:10" x14ac:dyDescent="0.25">
      <c r="A45" s="3">
        <v>145</v>
      </c>
      <c r="B45" s="158" t="s">
        <v>216</v>
      </c>
      <c r="C45" s="158" t="s">
        <v>311</v>
      </c>
      <c r="D45" s="158" t="s">
        <v>311</v>
      </c>
      <c r="E45" s="158" t="s">
        <v>312</v>
      </c>
      <c r="F45" s="158" t="s">
        <v>7</v>
      </c>
      <c r="G45" s="158" t="s">
        <v>229</v>
      </c>
      <c r="H45" s="166">
        <v>1162</v>
      </c>
      <c r="I45" s="166">
        <v>494.9</v>
      </c>
      <c r="J45" s="159">
        <v>42.590361445783131</v>
      </c>
    </row>
    <row r="46" spans="1:10" x14ac:dyDescent="0.25">
      <c r="A46" s="3">
        <v>146</v>
      </c>
      <c r="B46" s="158" t="s">
        <v>215</v>
      </c>
      <c r="C46" s="158" t="s">
        <v>311</v>
      </c>
      <c r="D46" s="158" t="s">
        <v>311</v>
      </c>
      <c r="E46" s="158" t="s">
        <v>312</v>
      </c>
      <c r="F46" s="158" t="s">
        <v>7</v>
      </c>
      <c r="G46" s="158" t="s">
        <v>229</v>
      </c>
      <c r="H46" s="166">
        <v>55</v>
      </c>
      <c r="I46" s="166">
        <v>32.200000000000003</v>
      </c>
      <c r="J46" s="159">
        <v>58.545454545454554</v>
      </c>
    </row>
    <row r="47" spans="1:10" x14ac:dyDescent="0.25">
      <c r="A47" s="3">
        <v>147</v>
      </c>
      <c r="B47" s="160" t="s">
        <v>203</v>
      </c>
      <c r="C47" s="158" t="s">
        <v>311</v>
      </c>
      <c r="D47" s="158" t="s">
        <v>311</v>
      </c>
      <c r="E47" s="158" t="s">
        <v>312</v>
      </c>
      <c r="F47" s="158" t="s">
        <v>7</v>
      </c>
      <c r="G47" s="158" t="s">
        <v>170</v>
      </c>
      <c r="H47" s="166">
        <v>203</v>
      </c>
      <c r="I47" s="166">
        <v>97.9</v>
      </c>
      <c r="J47" s="159">
        <v>48.226600985221673</v>
      </c>
    </row>
    <row r="48" spans="1:10" x14ac:dyDescent="0.25">
      <c r="A48" s="3">
        <v>148</v>
      </c>
      <c r="B48" s="160" t="s">
        <v>202</v>
      </c>
      <c r="C48" s="158" t="s">
        <v>311</v>
      </c>
      <c r="D48" s="158" t="s">
        <v>311</v>
      </c>
      <c r="E48" s="158" t="s">
        <v>312</v>
      </c>
      <c r="F48" s="158" t="s">
        <v>7</v>
      </c>
      <c r="G48" s="158" t="s">
        <v>170</v>
      </c>
      <c r="H48" s="166">
        <v>942</v>
      </c>
      <c r="I48" s="166">
        <v>133.6</v>
      </c>
      <c r="J48" s="159">
        <v>14.182590233545648</v>
      </c>
    </row>
    <row r="49" spans="1:10" x14ac:dyDescent="0.25">
      <c r="A49" s="3">
        <v>149</v>
      </c>
      <c r="B49" s="160" t="s">
        <v>204</v>
      </c>
      <c r="C49" s="158" t="s">
        <v>311</v>
      </c>
      <c r="D49" s="158" t="s">
        <v>311</v>
      </c>
      <c r="E49" s="158" t="s">
        <v>312</v>
      </c>
      <c r="F49" s="158" t="s">
        <v>7</v>
      </c>
      <c r="G49" s="158" t="s">
        <v>170</v>
      </c>
      <c r="H49" s="166">
        <v>80</v>
      </c>
      <c r="I49" s="166">
        <v>21</v>
      </c>
      <c r="J49" s="159">
        <v>26.25</v>
      </c>
    </row>
    <row r="50" spans="1:10" x14ac:dyDescent="0.25">
      <c r="A50" s="3">
        <v>150</v>
      </c>
      <c r="B50" s="160" t="s">
        <v>205</v>
      </c>
      <c r="C50" s="158" t="s">
        <v>311</v>
      </c>
      <c r="D50" s="158" t="s">
        <v>311</v>
      </c>
      <c r="E50" s="158" t="s">
        <v>312</v>
      </c>
      <c r="F50" s="158" t="s">
        <v>7</v>
      </c>
      <c r="G50" s="158" t="s">
        <v>170</v>
      </c>
      <c r="H50" s="166">
        <v>17</v>
      </c>
      <c r="I50" s="166">
        <v>8</v>
      </c>
      <c r="J50" s="159">
        <v>47.058823529411768</v>
      </c>
    </row>
    <row r="51" spans="1:10" x14ac:dyDescent="0.25">
      <c r="A51" s="3">
        <v>151</v>
      </c>
      <c r="B51" s="160" t="s">
        <v>206</v>
      </c>
      <c r="C51" s="158" t="s">
        <v>311</v>
      </c>
      <c r="D51" s="158" t="s">
        <v>311</v>
      </c>
      <c r="E51" s="158" t="s">
        <v>312</v>
      </c>
      <c r="F51" s="158" t="s">
        <v>7</v>
      </c>
      <c r="G51" s="158" t="s">
        <v>170</v>
      </c>
      <c r="H51" s="166">
        <v>145</v>
      </c>
      <c r="I51" s="166">
        <v>31.7</v>
      </c>
      <c r="J51" s="159">
        <v>21.862068965517242</v>
      </c>
    </row>
    <row r="52" spans="1:10" x14ac:dyDescent="0.25">
      <c r="A52" s="3">
        <v>152</v>
      </c>
      <c r="B52" s="160" t="s">
        <v>207</v>
      </c>
      <c r="C52" s="158" t="s">
        <v>311</v>
      </c>
      <c r="D52" s="158" t="s">
        <v>311</v>
      </c>
      <c r="E52" s="158" t="s">
        <v>312</v>
      </c>
      <c r="F52" s="158" t="s">
        <v>7</v>
      </c>
      <c r="G52" s="158" t="s">
        <v>170</v>
      </c>
      <c r="H52" s="166">
        <v>383</v>
      </c>
      <c r="I52" s="166">
        <v>96.9</v>
      </c>
      <c r="J52" s="159">
        <v>25.300261096605745</v>
      </c>
    </row>
    <row r="53" spans="1:10" x14ac:dyDescent="0.25">
      <c r="A53" s="3">
        <v>153</v>
      </c>
      <c r="B53" s="160" t="s">
        <v>208</v>
      </c>
      <c r="C53" s="158" t="s">
        <v>311</v>
      </c>
      <c r="D53" s="158" t="s">
        <v>311</v>
      </c>
      <c r="E53" s="158" t="s">
        <v>312</v>
      </c>
      <c r="F53" s="158" t="s">
        <v>7</v>
      </c>
      <c r="G53" s="158" t="s">
        <v>170</v>
      </c>
      <c r="H53" s="166">
        <v>872</v>
      </c>
      <c r="I53" s="166">
        <v>372.4</v>
      </c>
      <c r="J53" s="159">
        <v>42.706422018348626</v>
      </c>
    </row>
    <row r="54" spans="1:10" x14ac:dyDescent="0.25">
      <c r="A54" s="3">
        <v>154</v>
      </c>
      <c r="B54" s="160" t="s">
        <v>209</v>
      </c>
      <c r="C54" s="158" t="s">
        <v>311</v>
      </c>
      <c r="D54" s="158" t="s">
        <v>311</v>
      </c>
      <c r="E54" s="158" t="s">
        <v>312</v>
      </c>
      <c r="F54" s="158" t="s">
        <v>7</v>
      </c>
      <c r="G54" s="158" t="s">
        <v>170</v>
      </c>
      <c r="H54" s="166">
        <v>24</v>
      </c>
      <c r="I54" s="166">
        <v>18.899999999999999</v>
      </c>
      <c r="J54" s="159">
        <v>78.749999999999986</v>
      </c>
    </row>
    <row r="55" spans="1:10" x14ac:dyDescent="0.25">
      <c r="A55" s="3">
        <v>155</v>
      </c>
      <c r="B55" s="158" t="s">
        <v>210</v>
      </c>
      <c r="C55" s="158" t="s">
        <v>311</v>
      </c>
      <c r="D55" s="158" t="s">
        <v>311</v>
      </c>
      <c r="E55" s="158" t="s">
        <v>312</v>
      </c>
      <c r="F55" s="158" t="s">
        <v>7</v>
      </c>
      <c r="G55" s="158" t="s">
        <v>170</v>
      </c>
      <c r="H55" s="166">
        <v>285</v>
      </c>
      <c r="I55" s="166">
        <v>50</v>
      </c>
      <c r="J55" s="159">
        <v>17.543859649122808</v>
      </c>
    </row>
    <row r="56" spans="1:10" x14ac:dyDescent="0.25">
      <c r="A56" s="3">
        <v>156</v>
      </c>
      <c r="B56" s="158" t="s">
        <v>211</v>
      </c>
      <c r="C56" s="158" t="s">
        <v>311</v>
      </c>
      <c r="D56" s="158" t="s">
        <v>311</v>
      </c>
      <c r="E56" s="158" t="s">
        <v>312</v>
      </c>
      <c r="F56" s="158" t="s">
        <v>7</v>
      </c>
      <c r="G56" s="158" t="s">
        <v>170</v>
      </c>
      <c r="H56" s="166">
        <v>829</v>
      </c>
      <c r="I56" s="166">
        <v>319.7</v>
      </c>
      <c r="J56" s="159">
        <v>38.564535585042222</v>
      </c>
    </row>
    <row r="57" spans="1:10" x14ac:dyDescent="0.25">
      <c r="A57" s="3">
        <v>157</v>
      </c>
      <c r="B57" s="158" t="s">
        <v>212</v>
      </c>
      <c r="C57" s="158" t="s">
        <v>311</v>
      </c>
      <c r="D57" s="158" t="s">
        <v>311</v>
      </c>
      <c r="E57" s="158" t="s">
        <v>312</v>
      </c>
      <c r="F57" s="158" t="s">
        <v>7</v>
      </c>
      <c r="G57" s="158" t="s">
        <v>170</v>
      </c>
      <c r="H57" s="166">
        <v>99</v>
      </c>
      <c r="I57" s="166">
        <v>31.5</v>
      </c>
      <c r="J57" s="159">
        <v>31.818181818181817</v>
      </c>
    </row>
    <row r="58" spans="1:10" x14ac:dyDescent="0.25">
      <c r="A58" s="3">
        <v>158</v>
      </c>
      <c r="B58" s="158" t="s">
        <v>213</v>
      </c>
      <c r="C58" s="158" t="s">
        <v>311</v>
      </c>
      <c r="D58" s="158" t="s">
        <v>311</v>
      </c>
      <c r="E58" s="158" t="s">
        <v>312</v>
      </c>
      <c r="F58" s="158" t="s">
        <v>7</v>
      </c>
      <c r="G58" s="158" t="s">
        <v>170</v>
      </c>
      <c r="H58" s="166">
        <v>19</v>
      </c>
      <c r="I58" s="166">
        <v>10</v>
      </c>
      <c r="J58" s="159">
        <v>52.631578947368418</v>
      </c>
    </row>
    <row r="59" spans="1:10" x14ac:dyDescent="0.25">
      <c r="A59" s="3">
        <v>160</v>
      </c>
      <c r="B59" s="158" t="s">
        <v>390</v>
      </c>
      <c r="C59" s="158" t="s">
        <v>311</v>
      </c>
      <c r="D59" s="158" t="s">
        <v>311</v>
      </c>
      <c r="E59" s="158" t="s">
        <v>312</v>
      </c>
      <c r="F59" s="158" t="s">
        <v>7</v>
      </c>
      <c r="G59" s="158" t="s">
        <v>170</v>
      </c>
      <c r="H59" s="166">
        <v>106</v>
      </c>
      <c r="I59" s="166">
        <v>54.7</v>
      </c>
      <c r="J59" s="159">
        <v>51.60377358490566</v>
      </c>
    </row>
    <row r="60" spans="1:10" x14ac:dyDescent="0.25">
      <c r="A60" s="3">
        <v>161</v>
      </c>
      <c r="B60" s="158" t="s">
        <v>217</v>
      </c>
      <c r="C60" s="158" t="s">
        <v>311</v>
      </c>
      <c r="D60" s="158" t="s">
        <v>311</v>
      </c>
      <c r="E60" s="158" t="s">
        <v>312</v>
      </c>
      <c r="F60" s="158" t="s">
        <v>7</v>
      </c>
      <c r="G60" s="158" t="s">
        <v>230</v>
      </c>
      <c r="H60" s="166">
        <v>1139</v>
      </c>
      <c r="I60" s="166">
        <v>483.5</v>
      </c>
      <c r="J60" s="159">
        <v>42.449517120280952</v>
      </c>
    </row>
    <row r="61" spans="1:10" x14ac:dyDescent="0.25">
      <c r="A61" s="3">
        <v>162</v>
      </c>
      <c r="B61" s="158" t="s">
        <v>218</v>
      </c>
      <c r="C61" s="158" t="s">
        <v>311</v>
      </c>
      <c r="D61" s="158" t="s">
        <v>311</v>
      </c>
      <c r="E61" s="158" t="s">
        <v>312</v>
      </c>
      <c r="F61" s="158" t="s">
        <v>7</v>
      </c>
      <c r="G61" s="158" t="s">
        <v>230</v>
      </c>
      <c r="H61" s="166">
        <v>947</v>
      </c>
      <c r="I61" s="166">
        <v>112.4</v>
      </c>
      <c r="J61" s="159">
        <v>11.869060190073917</v>
      </c>
    </row>
    <row r="62" spans="1:10" x14ac:dyDescent="0.25">
      <c r="A62" s="3">
        <v>163</v>
      </c>
      <c r="B62" s="158" t="s">
        <v>219</v>
      </c>
      <c r="C62" s="158" t="s">
        <v>311</v>
      </c>
      <c r="D62" s="158" t="s">
        <v>311</v>
      </c>
      <c r="E62" s="158" t="s">
        <v>312</v>
      </c>
      <c r="F62" s="158" t="s">
        <v>7</v>
      </c>
      <c r="G62" s="158" t="s">
        <v>230</v>
      </c>
      <c r="H62" s="166">
        <v>1853</v>
      </c>
      <c r="I62" s="166">
        <v>782.2</v>
      </c>
      <c r="J62" s="159">
        <v>42.212628170534266</v>
      </c>
    </row>
    <row r="63" spans="1:10" x14ac:dyDescent="0.25">
      <c r="A63" s="3">
        <v>164</v>
      </c>
      <c r="B63" s="158" t="s">
        <v>220</v>
      </c>
      <c r="C63" s="158" t="s">
        <v>311</v>
      </c>
      <c r="D63" s="158" t="s">
        <v>311</v>
      </c>
      <c r="E63" s="158" t="s">
        <v>312</v>
      </c>
      <c r="F63" s="158" t="s">
        <v>7</v>
      </c>
      <c r="G63" s="158" t="s">
        <v>230</v>
      </c>
      <c r="H63" s="166">
        <v>202</v>
      </c>
      <c r="I63" s="166">
        <v>82.3</v>
      </c>
      <c r="J63" s="159">
        <v>40.742574257425744</v>
      </c>
    </row>
    <row r="64" spans="1:10" x14ac:dyDescent="0.25">
      <c r="A64" s="3">
        <v>165</v>
      </c>
      <c r="B64" s="158" t="s">
        <v>221</v>
      </c>
      <c r="C64" s="158" t="s">
        <v>311</v>
      </c>
      <c r="D64" s="158" t="s">
        <v>311</v>
      </c>
      <c r="E64" s="158" t="s">
        <v>312</v>
      </c>
      <c r="F64" s="158" t="s">
        <v>7</v>
      </c>
      <c r="G64" s="158" t="s">
        <v>230</v>
      </c>
      <c r="H64" s="166">
        <v>71</v>
      </c>
      <c r="I64" s="166">
        <v>57</v>
      </c>
      <c r="J64" s="159">
        <v>80.281690140845072</v>
      </c>
    </row>
    <row r="65" spans="1:10" x14ac:dyDescent="0.25">
      <c r="A65" s="3">
        <v>166</v>
      </c>
      <c r="B65" s="158" t="s">
        <v>222</v>
      </c>
      <c r="C65" s="158" t="s">
        <v>311</v>
      </c>
      <c r="D65" s="158" t="s">
        <v>311</v>
      </c>
      <c r="E65" s="158" t="s">
        <v>312</v>
      </c>
      <c r="F65" s="158" t="s">
        <v>7</v>
      </c>
      <c r="G65" s="158" t="s">
        <v>230</v>
      </c>
      <c r="H65" s="166">
        <v>203</v>
      </c>
      <c r="I65" s="166">
        <v>116.3</v>
      </c>
      <c r="J65" s="159">
        <v>57.290640394088669</v>
      </c>
    </row>
    <row r="66" spans="1:10" x14ac:dyDescent="0.25">
      <c r="A66" s="3">
        <v>167</v>
      </c>
      <c r="B66" s="158" t="s">
        <v>223</v>
      </c>
      <c r="C66" s="158" t="s">
        <v>311</v>
      </c>
      <c r="D66" s="158" t="s">
        <v>311</v>
      </c>
      <c r="E66" s="158" t="s">
        <v>312</v>
      </c>
      <c r="F66" s="158" t="s">
        <v>7</v>
      </c>
      <c r="G66" s="158" t="s">
        <v>230</v>
      </c>
      <c r="H66" s="166">
        <v>33</v>
      </c>
      <c r="I66" s="166">
        <v>19.2</v>
      </c>
      <c r="J66" s="159">
        <v>58.18181818181818</v>
      </c>
    </row>
    <row r="67" spans="1:10" x14ac:dyDescent="0.25">
      <c r="A67" s="3">
        <v>168</v>
      </c>
      <c r="B67" s="158" t="s">
        <v>224</v>
      </c>
      <c r="C67" s="158" t="s">
        <v>311</v>
      </c>
      <c r="D67" s="158" t="s">
        <v>311</v>
      </c>
      <c r="E67" s="158" t="s">
        <v>312</v>
      </c>
      <c r="F67" s="158" t="s">
        <v>7</v>
      </c>
      <c r="G67" s="158" t="s">
        <v>230</v>
      </c>
      <c r="H67" s="166">
        <v>131</v>
      </c>
      <c r="I67" s="166">
        <v>30.4</v>
      </c>
      <c r="J67" s="159">
        <v>23.206106870229007</v>
      </c>
    </row>
    <row r="68" spans="1:10" x14ac:dyDescent="0.25">
      <c r="A68" s="3">
        <v>169</v>
      </c>
      <c r="B68" s="158" t="s">
        <v>225</v>
      </c>
      <c r="C68" s="158" t="s">
        <v>311</v>
      </c>
      <c r="D68" s="158" t="s">
        <v>311</v>
      </c>
      <c r="E68" s="158" t="s">
        <v>312</v>
      </c>
      <c r="F68" s="158" t="s">
        <v>7</v>
      </c>
      <c r="G68" s="158" t="s">
        <v>230</v>
      </c>
      <c r="H68" s="166">
        <v>80</v>
      </c>
      <c r="I68" s="166">
        <v>39.4</v>
      </c>
      <c r="J68" s="159">
        <v>49.25</v>
      </c>
    </row>
    <row r="69" spans="1:10" x14ac:dyDescent="0.25">
      <c r="A69" s="3">
        <v>170</v>
      </c>
      <c r="B69" s="158" t="s">
        <v>226</v>
      </c>
      <c r="C69" s="158" t="s">
        <v>311</v>
      </c>
      <c r="D69" s="158" t="s">
        <v>311</v>
      </c>
      <c r="E69" s="158" t="s">
        <v>312</v>
      </c>
      <c r="F69" s="158" t="s">
        <v>7</v>
      </c>
      <c r="G69" s="158" t="s">
        <v>230</v>
      </c>
      <c r="H69" s="166">
        <v>89</v>
      </c>
      <c r="I69" s="166">
        <v>35.1</v>
      </c>
      <c r="J69" s="159">
        <v>39.438202247191015</v>
      </c>
    </row>
    <row r="70" spans="1:10" x14ac:dyDescent="0.25">
      <c r="A70" s="3">
        <v>171</v>
      </c>
      <c r="B70" s="158" t="s">
        <v>384</v>
      </c>
      <c r="C70" s="158" t="s">
        <v>311</v>
      </c>
      <c r="D70" s="158" t="s">
        <v>311</v>
      </c>
      <c r="E70" s="158" t="s">
        <v>312</v>
      </c>
      <c r="F70" s="158" t="s">
        <v>7</v>
      </c>
      <c r="G70" s="158" t="s">
        <v>230</v>
      </c>
      <c r="H70" s="166">
        <v>581</v>
      </c>
      <c r="I70" s="166">
        <v>297.7</v>
      </c>
      <c r="J70" s="159">
        <v>51.239242685025815</v>
      </c>
    </row>
    <row r="71" spans="1:10" x14ac:dyDescent="0.25">
      <c r="A71" s="3">
        <v>172</v>
      </c>
      <c r="B71" s="158" t="s">
        <v>227</v>
      </c>
      <c r="C71" s="158" t="s">
        <v>311</v>
      </c>
      <c r="D71" s="158" t="s">
        <v>311</v>
      </c>
      <c r="E71" s="158" t="s">
        <v>312</v>
      </c>
      <c r="F71" s="158" t="s">
        <v>7</v>
      </c>
      <c r="G71" s="158" t="s">
        <v>230</v>
      </c>
      <c r="H71" s="166">
        <v>744</v>
      </c>
      <c r="I71" s="166">
        <v>466.7</v>
      </c>
      <c r="J71" s="159">
        <v>62.728494623655912</v>
      </c>
    </row>
    <row r="72" spans="1:10" x14ac:dyDescent="0.25">
      <c r="A72" s="3">
        <v>173</v>
      </c>
      <c r="B72" s="158" t="s">
        <v>228</v>
      </c>
      <c r="C72" s="158" t="s">
        <v>311</v>
      </c>
      <c r="D72" s="158" t="s">
        <v>311</v>
      </c>
      <c r="E72" s="158" t="s">
        <v>312</v>
      </c>
      <c r="F72" s="158" t="s">
        <v>7</v>
      </c>
      <c r="G72" s="158" t="s">
        <v>230</v>
      </c>
      <c r="H72" s="166">
        <v>481</v>
      </c>
      <c r="I72" s="166">
        <v>305.60000000000002</v>
      </c>
      <c r="J72" s="159">
        <v>63.53430353430354</v>
      </c>
    </row>
    <row r="73" spans="1:10" x14ac:dyDescent="0.25">
      <c r="A73" s="3">
        <v>174</v>
      </c>
      <c r="B73" s="158" t="s">
        <v>232</v>
      </c>
      <c r="C73" s="158" t="s">
        <v>311</v>
      </c>
      <c r="D73" s="158" t="s">
        <v>311</v>
      </c>
      <c r="E73" s="158" t="s">
        <v>312</v>
      </c>
      <c r="F73" s="158" t="s">
        <v>7</v>
      </c>
      <c r="G73" s="158" t="s">
        <v>241</v>
      </c>
      <c r="H73" s="166">
        <v>189</v>
      </c>
      <c r="I73" s="166">
        <v>54.432000000000002</v>
      </c>
      <c r="J73" s="159">
        <v>28.8</v>
      </c>
    </row>
    <row r="74" spans="1:10" x14ac:dyDescent="0.25">
      <c r="A74" s="3">
        <v>175</v>
      </c>
      <c r="B74" s="158" t="s">
        <v>233</v>
      </c>
      <c r="C74" s="158" t="s">
        <v>311</v>
      </c>
      <c r="D74" s="158" t="s">
        <v>311</v>
      </c>
      <c r="E74" s="158" t="s">
        <v>312</v>
      </c>
      <c r="F74" s="158" t="s">
        <v>7</v>
      </c>
      <c r="G74" s="158" t="s">
        <v>242</v>
      </c>
      <c r="H74" s="166">
        <v>776</v>
      </c>
      <c r="I74" s="166">
        <v>528.44399999999996</v>
      </c>
      <c r="J74" s="159">
        <v>68.098453608247411</v>
      </c>
    </row>
    <row r="75" spans="1:10" x14ac:dyDescent="0.25">
      <c r="A75" s="3">
        <v>176</v>
      </c>
      <c r="B75" s="158" t="s">
        <v>234</v>
      </c>
      <c r="C75" s="158" t="s">
        <v>311</v>
      </c>
      <c r="D75" s="158" t="s">
        <v>311</v>
      </c>
      <c r="E75" s="158" t="s">
        <v>312</v>
      </c>
      <c r="F75" s="158" t="s">
        <v>7</v>
      </c>
      <c r="G75" s="158" t="s">
        <v>241</v>
      </c>
      <c r="H75" s="166">
        <v>230</v>
      </c>
      <c r="I75" s="166">
        <v>182.08799999999999</v>
      </c>
      <c r="J75" s="159">
        <v>79.168695652173909</v>
      </c>
    </row>
    <row r="76" spans="1:10" x14ac:dyDescent="0.25">
      <c r="A76" s="3">
        <v>177</v>
      </c>
      <c r="B76" s="158" t="s">
        <v>235</v>
      </c>
      <c r="C76" s="158" t="s">
        <v>311</v>
      </c>
      <c r="D76" s="158" t="s">
        <v>311</v>
      </c>
      <c r="E76" s="158" t="s">
        <v>312</v>
      </c>
      <c r="F76" s="158" t="s">
        <v>7</v>
      </c>
      <c r="G76" s="158" t="s">
        <v>241</v>
      </c>
      <c r="H76" s="166">
        <v>596</v>
      </c>
      <c r="I76" s="166">
        <v>523.2681</v>
      </c>
      <c r="J76" s="159">
        <v>87.796661073825504</v>
      </c>
    </row>
    <row r="77" spans="1:10" x14ac:dyDescent="0.25">
      <c r="A77" s="3">
        <v>180</v>
      </c>
      <c r="B77" s="158" t="s">
        <v>238</v>
      </c>
      <c r="C77" s="158" t="s">
        <v>311</v>
      </c>
      <c r="D77" s="158" t="s">
        <v>311</v>
      </c>
      <c r="E77" s="158" t="s">
        <v>312</v>
      </c>
      <c r="F77" s="158" t="s">
        <v>7</v>
      </c>
      <c r="G77" s="158" t="s">
        <v>243</v>
      </c>
      <c r="H77" s="166">
        <v>2052</v>
      </c>
      <c r="I77" s="166">
        <v>555.44129999999996</v>
      </c>
      <c r="J77" s="159">
        <v>27.06828947368421</v>
      </c>
    </row>
    <row r="78" spans="1:10" x14ac:dyDescent="0.25">
      <c r="A78" s="3">
        <v>181</v>
      </c>
      <c r="B78" s="158" t="s">
        <v>239</v>
      </c>
      <c r="C78" s="158" t="s">
        <v>311</v>
      </c>
      <c r="D78" s="158" t="s">
        <v>311</v>
      </c>
      <c r="E78" s="158" t="s">
        <v>312</v>
      </c>
      <c r="F78" s="158" t="s">
        <v>7</v>
      </c>
      <c r="G78" s="158" t="s">
        <v>170</v>
      </c>
      <c r="H78" s="166">
        <v>1626</v>
      </c>
      <c r="I78" s="166">
        <v>809.64359999999999</v>
      </c>
      <c r="J78" s="159">
        <v>49.79357933579336</v>
      </c>
    </row>
    <row r="79" spans="1:10" x14ac:dyDescent="0.25">
      <c r="A79" s="3">
        <v>182</v>
      </c>
      <c r="B79" s="158" t="s">
        <v>240</v>
      </c>
      <c r="C79" s="158" t="s">
        <v>311</v>
      </c>
      <c r="D79" s="158" t="s">
        <v>311</v>
      </c>
      <c r="E79" s="158" t="s">
        <v>312</v>
      </c>
      <c r="F79" s="158" t="s">
        <v>7</v>
      </c>
      <c r="G79" s="158" t="s">
        <v>170</v>
      </c>
      <c r="H79" s="166">
        <v>897</v>
      </c>
      <c r="I79" s="166">
        <v>145.50030000000001</v>
      </c>
      <c r="J79" s="159">
        <v>16.220769230769232</v>
      </c>
    </row>
    <row r="80" spans="1:10" x14ac:dyDescent="0.25">
      <c r="A80" s="3">
        <v>185</v>
      </c>
      <c r="B80" s="158" t="s">
        <v>246</v>
      </c>
      <c r="C80" s="158" t="s">
        <v>311</v>
      </c>
      <c r="D80" s="158" t="s">
        <v>311</v>
      </c>
      <c r="E80" s="158" t="s">
        <v>312</v>
      </c>
      <c r="F80" s="158" t="s">
        <v>7</v>
      </c>
      <c r="G80" s="158" t="s">
        <v>252</v>
      </c>
      <c r="H80" s="166">
        <v>1135</v>
      </c>
      <c r="I80" s="166">
        <v>535.96889999999996</v>
      </c>
      <c r="J80" s="159">
        <v>47.221929515418502</v>
      </c>
    </row>
    <row r="81" spans="1:10" x14ac:dyDescent="0.25">
      <c r="A81" s="3">
        <v>187</v>
      </c>
      <c r="B81" s="158" t="s">
        <v>248</v>
      </c>
      <c r="C81" s="158" t="s">
        <v>311</v>
      </c>
      <c r="D81" s="158" t="s">
        <v>311</v>
      </c>
      <c r="E81" s="158" t="s">
        <v>312</v>
      </c>
      <c r="F81" s="158" t="s">
        <v>7</v>
      </c>
      <c r="G81" s="158" t="s">
        <v>13</v>
      </c>
      <c r="H81" s="166">
        <v>429</v>
      </c>
      <c r="I81" s="166">
        <v>140.16239999999999</v>
      </c>
      <c r="J81" s="159">
        <v>32.671888111888109</v>
      </c>
    </row>
    <row r="82" spans="1:10" x14ac:dyDescent="0.25">
      <c r="A82" s="3">
        <v>188</v>
      </c>
      <c r="B82" s="158" t="s">
        <v>249</v>
      </c>
      <c r="C82" s="158" t="s">
        <v>311</v>
      </c>
      <c r="D82" s="158" t="s">
        <v>311</v>
      </c>
      <c r="E82" s="158" t="s">
        <v>312</v>
      </c>
      <c r="F82" s="158" t="s">
        <v>7</v>
      </c>
      <c r="G82" s="158" t="s">
        <v>13</v>
      </c>
      <c r="H82" s="166">
        <v>817</v>
      </c>
      <c r="I82" s="166">
        <v>563.50890000000004</v>
      </c>
      <c r="J82" s="159">
        <v>68.97293757649939</v>
      </c>
    </row>
    <row r="83" spans="1:10" x14ac:dyDescent="0.25">
      <c r="A83" s="3">
        <v>189</v>
      </c>
      <c r="B83" s="158" t="s">
        <v>250</v>
      </c>
      <c r="C83" s="158" t="s">
        <v>311</v>
      </c>
      <c r="D83" s="158" t="s">
        <v>311</v>
      </c>
      <c r="E83" s="158" t="s">
        <v>312</v>
      </c>
      <c r="F83" s="158" t="s">
        <v>7</v>
      </c>
      <c r="G83" s="158" t="s">
        <v>13</v>
      </c>
      <c r="H83" s="166">
        <v>396</v>
      </c>
      <c r="I83" s="166">
        <v>58.287599999999998</v>
      </c>
      <c r="J83" s="159">
        <v>14.719090909090909</v>
      </c>
    </row>
    <row r="84" spans="1:10" x14ac:dyDescent="0.25">
      <c r="A84" s="3">
        <v>190</v>
      </c>
      <c r="B84" s="158" t="s">
        <v>251</v>
      </c>
      <c r="C84" s="158" t="s">
        <v>311</v>
      </c>
      <c r="D84" s="158" t="s">
        <v>311</v>
      </c>
      <c r="E84" s="158" t="s">
        <v>312</v>
      </c>
      <c r="F84" s="158" t="s">
        <v>7</v>
      </c>
      <c r="G84" s="158" t="s">
        <v>13</v>
      </c>
      <c r="H84" s="166">
        <v>268</v>
      </c>
      <c r="I84" s="166">
        <v>134.58959999999999</v>
      </c>
      <c r="J84" s="159">
        <v>50.22</v>
      </c>
    </row>
    <row r="85" spans="1:10" x14ac:dyDescent="0.25">
      <c r="A85" s="3">
        <v>191</v>
      </c>
      <c r="B85" s="158" t="s">
        <v>253</v>
      </c>
      <c r="C85" s="158" t="s">
        <v>311</v>
      </c>
      <c r="D85" s="158" t="s">
        <v>311</v>
      </c>
      <c r="E85" s="158" t="s">
        <v>312</v>
      </c>
      <c r="F85" s="158" t="s">
        <v>7</v>
      </c>
      <c r="G85" s="158" t="s">
        <v>43</v>
      </c>
      <c r="H85" s="166">
        <v>1108</v>
      </c>
      <c r="I85" s="166">
        <v>585.5652</v>
      </c>
      <c r="J85" s="159">
        <v>52.848844765342967</v>
      </c>
    </row>
    <row r="86" spans="1:10" x14ac:dyDescent="0.25">
      <c r="A86" s="3">
        <v>192</v>
      </c>
      <c r="B86" s="158" t="s">
        <v>254</v>
      </c>
      <c r="C86" s="158" t="s">
        <v>311</v>
      </c>
      <c r="D86" s="158" t="s">
        <v>311</v>
      </c>
      <c r="E86" s="158" t="s">
        <v>312</v>
      </c>
      <c r="F86" s="158" t="s">
        <v>7</v>
      </c>
      <c r="G86" s="158" t="s">
        <v>39</v>
      </c>
      <c r="H86" s="166">
        <v>634</v>
      </c>
      <c r="I86" s="166">
        <v>272.01420000000002</v>
      </c>
      <c r="J86" s="159">
        <v>42.904447949526819</v>
      </c>
    </row>
    <row r="87" spans="1:10" x14ac:dyDescent="0.25">
      <c r="A87" s="3">
        <v>193</v>
      </c>
      <c r="B87" s="158" t="s">
        <v>255</v>
      </c>
      <c r="C87" s="158" t="s">
        <v>311</v>
      </c>
      <c r="D87" s="158" t="s">
        <v>311</v>
      </c>
      <c r="E87" s="158" t="s">
        <v>312</v>
      </c>
      <c r="F87" s="158" t="s">
        <v>7</v>
      </c>
      <c r="G87" s="158" t="s">
        <v>39</v>
      </c>
      <c r="H87" s="166">
        <v>262</v>
      </c>
      <c r="I87" s="166">
        <v>130.17509999999999</v>
      </c>
      <c r="J87" s="159">
        <v>49.685152671755716</v>
      </c>
    </row>
    <row r="88" spans="1:10" x14ac:dyDescent="0.25">
      <c r="A88" s="3">
        <v>194</v>
      </c>
      <c r="B88" s="158" t="s">
        <v>286</v>
      </c>
      <c r="C88" s="158" t="s">
        <v>311</v>
      </c>
      <c r="D88" s="158" t="s">
        <v>311</v>
      </c>
      <c r="E88" s="158" t="s">
        <v>312</v>
      </c>
      <c r="F88" s="158" t="s">
        <v>7</v>
      </c>
      <c r="G88" s="158" t="s">
        <v>39</v>
      </c>
      <c r="H88" s="166">
        <v>1267</v>
      </c>
      <c r="I88" s="166">
        <v>489.99329999999998</v>
      </c>
      <c r="J88" s="159">
        <v>38.6735043409629</v>
      </c>
    </row>
    <row r="89" spans="1:10" x14ac:dyDescent="0.25">
      <c r="A89" s="3">
        <v>195</v>
      </c>
      <c r="B89" s="158" t="s">
        <v>256</v>
      </c>
      <c r="C89" s="158" t="s">
        <v>311</v>
      </c>
      <c r="D89" s="158" t="s">
        <v>311</v>
      </c>
      <c r="E89" s="158" t="s">
        <v>312</v>
      </c>
      <c r="F89" s="158" t="s">
        <v>7</v>
      </c>
      <c r="G89" s="158" t="s">
        <v>39</v>
      </c>
      <c r="H89" s="166">
        <v>228</v>
      </c>
      <c r="I89" s="166">
        <v>122.1237</v>
      </c>
      <c r="J89" s="159">
        <v>53.563026315789479</v>
      </c>
    </row>
    <row r="90" spans="1:10" x14ac:dyDescent="0.25">
      <c r="A90" s="3">
        <v>196</v>
      </c>
      <c r="B90" s="158" t="s">
        <v>257</v>
      </c>
      <c r="C90" s="158" t="s">
        <v>311</v>
      </c>
      <c r="D90" s="158" t="s">
        <v>311</v>
      </c>
      <c r="E90" s="158" t="s">
        <v>312</v>
      </c>
      <c r="F90" s="158" t="s">
        <v>7</v>
      </c>
      <c r="G90" s="158" t="s">
        <v>39</v>
      </c>
      <c r="H90" s="166">
        <v>736</v>
      </c>
      <c r="I90" s="166">
        <v>432.0702</v>
      </c>
      <c r="J90" s="159">
        <v>58.705190217391298</v>
      </c>
    </row>
    <row r="91" spans="1:10" x14ac:dyDescent="0.25">
      <c r="A91" s="3">
        <v>197</v>
      </c>
      <c r="B91" s="158" t="s">
        <v>258</v>
      </c>
      <c r="C91" s="158" t="s">
        <v>311</v>
      </c>
      <c r="D91" s="158" t="s">
        <v>311</v>
      </c>
      <c r="E91" s="158" t="s">
        <v>312</v>
      </c>
      <c r="F91" s="158" t="s">
        <v>7</v>
      </c>
      <c r="G91" s="158" t="s">
        <v>39</v>
      </c>
      <c r="H91" s="166">
        <v>650</v>
      </c>
      <c r="I91" s="166">
        <v>302.25150000000002</v>
      </c>
      <c r="J91" s="159">
        <v>46.500230769230768</v>
      </c>
    </row>
    <row r="92" spans="1:10" x14ac:dyDescent="0.25">
      <c r="A92" s="3">
        <v>198</v>
      </c>
      <c r="B92" s="158" t="s">
        <v>259</v>
      </c>
      <c r="C92" s="158" t="s">
        <v>311</v>
      </c>
      <c r="D92" s="158" t="s">
        <v>311</v>
      </c>
      <c r="E92" s="158" t="s">
        <v>312</v>
      </c>
      <c r="F92" s="158" t="s">
        <v>7</v>
      </c>
      <c r="G92" s="158" t="s">
        <v>39</v>
      </c>
      <c r="H92" s="166">
        <v>845</v>
      </c>
      <c r="I92" s="166">
        <v>268.26389999999998</v>
      </c>
      <c r="J92" s="159">
        <v>31.747207100591716</v>
      </c>
    </row>
    <row r="93" spans="1:10" x14ac:dyDescent="0.25">
      <c r="A93" s="3">
        <v>199</v>
      </c>
      <c r="B93" s="158" t="s">
        <v>260</v>
      </c>
      <c r="C93" s="158" t="s">
        <v>311</v>
      </c>
      <c r="D93" s="158" t="s">
        <v>311</v>
      </c>
      <c r="E93" s="158" t="s">
        <v>312</v>
      </c>
      <c r="F93" s="158" t="s">
        <v>7</v>
      </c>
      <c r="G93" s="158" t="s">
        <v>39</v>
      </c>
      <c r="H93" s="166">
        <v>95</v>
      </c>
      <c r="I93" s="166">
        <v>34.141500000000001</v>
      </c>
      <c r="J93" s="159">
        <v>35.938421052631583</v>
      </c>
    </row>
    <row r="94" spans="1:10" x14ac:dyDescent="0.25">
      <c r="A94" s="3">
        <v>200</v>
      </c>
      <c r="B94" s="158" t="s">
        <v>261</v>
      </c>
      <c r="C94" s="158" t="s">
        <v>311</v>
      </c>
      <c r="D94" s="158" t="s">
        <v>311</v>
      </c>
      <c r="E94" s="158" t="s">
        <v>312</v>
      </c>
      <c r="F94" s="158" t="s">
        <v>7</v>
      </c>
      <c r="G94" s="158" t="s">
        <v>39</v>
      </c>
      <c r="H94" s="166">
        <v>180</v>
      </c>
      <c r="I94" s="166">
        <v>50.5764</v>
      </c>
      <c r="J94" s="159">
        <v>28.098000000000003</v>
      </c>
    </row>
    <row r="95" spans="1:10" x14ac:dyDescent="0.25">
      <c r="A95" s="3">
        <v>201</v>
      </c>
      <c r="B95" s="158" t="s">
        <v>262</v>
      </c>
      <c r="C95" s="158" t="s">
        <v>311</v>
      </c>
      <c r="D95" s="158" t="s">
        <v>311</v>
      </c>
      <c r="E95" s="158" t="s">
        <v>312</v>
      </c>
      <c r="F95" s="158" t="s">
        <v>7</v>
      </c>
      <c r="G95" s="158" t="s">
        <v>39</v>
      </c>
      <c r="H95" s="166">
        <v>522</v>
      </c>
      <c r="I95" s="166">
        <v>166.22819999999999</v>
      </c>
      <c r="J95" s="159">
        <v>31.844482758620689</v>
      </c>
    </row>
    <row r="96" spans="1:10" x14ac:dyDescent="0.25">
      <c r="A96" s="3">
        <v>202</v>
      </c>
      <c r="B96" s="158" t="s">
        <v>263</v>
      </c>
      <c r="C96" s="158" t="s">
        <v>311</v>
      </c>
      <c r="D96" s="158" t="s">
        <v>311</v>
      </c>
      <c r="E96" s="158" t="s">
        <v>312</v>
      </c>
      <c r="F96" s="158" t="s">
        <v>7</v>
      </c>
      <c r="G96" s="158" t="s">
        <v>39</v>
      </c>
      <c r="H96" s="166">
        <v>313</v>
      </c>
      <c r="I96" s="166">
        <v>56.934899999999999</v>
      </c>
      <c r="J96" s="159">
        <v>18.190063897763579</v>
      </c>
    </row>
    <row r="97" spans="1:10" x14ac:dyDescent="0.25">
      <c r="A97" s="3">
        <v>204</v>
      </c>
      <c r="B97" s="158" t="s">
        <v>266</v>
      </c>
      <c r="C97" s="158" t="s">
        <v>311</v>
      </c>
      <c r="D97" s="158" t="s">
        <v>311</v>
      </c>
      <c r="E97" s="158" t="s">
        <v>312</v>
      </c>
      <c r="F97" s="158" t="s">
        <v>27</v>
      </c>
      <c r="G97" s="158" t="s">
        <v>267</v>
      </c>
      <c r="H97" s="166">
        <v>1162</v>
      </c>
      <c r="I97" s="166">
        <v>466.58429999999998</v>
      </c>
      <c r="J97" s="159">
        <v>40.15355421686747</v>
      </c>
    </row>
    <row r="98" spans="1:10" x14ac:dyDescent="0.25">
      <c r="A98" s="3">
        <v>207</v>
      </c>
      <c r="B98" s="158" t="s">
        <v>272</v>
      </c>
      <c r="C98" s="158" t="s">
        <v>311</v>
      </c>
      <c r="D98" s="158" t="s">
        <v>311</v>
      </c>
      <c r="E98" s="158" t="s">
        <v>312</v>
      </c>
      <c r="F98" s="158" t="s">
        <v>4</v>
      </c>
      <c r="G98" s="158" t="s">
        <v>280</v>
      </c>
      <c r="H98" s="166">
        <v>1269</v>
      </c>
      <c r="I98" s="166">
        <v>654.17219999999998</v>
      </c>
      <c r="J98" s="159">
        <v>51.550212765957447</v>
      </c>
    </row>
    <row r="99" spans="1:10" x14ac:dyDescent="0.25">
      <c r="A99" s="3">
        <v>209</v>
      </c>
      <c r="B99" s="158" t="s">
        <v>274</v>
      </c>
      <c r="C99" s="158" t="s">
        <v>311</v>
      </c>
      <c r="D99" s="158" t="s">
        <v>311</v>
      </c>
      <c r="E99" s="158" t="s">
        <v>312</v>
      </c>
      <c r="F99" s="158" t="s">
        <v>4</v>
      </c>
      <c r="G99" s="158" t="s">
        <v>280</v>
      </c>
      <c r="H99" s="166">
        <v>1466</v>
      </c>
      <c r="I99" s="166">
        <v>969.10019999999997</v>
      </c>
      <c r="J99" s="159">
        <v>66.105061391541611</v>
      </c>
    </row>
    <row r="100" spans="1:10" x14ac:dyDescent="0.25">
      <c r="A100" s="3">
        <v>210</v>
      </c>
      <c r="B100" s="158" t="s">
        <v>275</v>
      </c>
      <c r="C100" s="158" t="s">
        <v>311</v>
      </c>
      <c r="D100" s="158" t="s">
        <v>311</v>
      </c>
      <c r="E100" s="158" t="s">
        <v>312</v>
      </c>
      <c r="F100" s="158" t="s">
        <v>4</v>
      </c>
      <c r="G100" s="158" t="s">
        <v>280</v>
      </c>
      <c r="H100" s="166">
        <v>1138</v>
      </c>
      <c r="I100" s="166">
        <v>799.92359999999996</v>
      </c>
      <c r="J100" s="159">
        <v>70.292056239015821</v>
      </c>
    </row>
    <row r="101" spans="1:10" x14ac:dyDescent="0.25">
      <c r="A101" s="3">
        <v>211</v>
      </c>
      <c r="B101" s="158" t="s">
        <v>276</v>
      </c>
      <c r="C101" s="158" t="s">
        <v>311</v>
      </c>
      <c r="D101" s="158" t="s">
        <v>311</v>
      </c>
      <c r="E101" s="158" t="s">
        <v>312</v>
      </c>
      <c r="F101" s="158" t="s">
        <v>4</v>
      </c>
      <c r="G101" s="158" t="s">
        <v>280</v>
      </c>
      <c r="H101" s="166">
        <v>1125</v>
      </c>
      <c r="I101" s="166">
        <v>785.69190000000003</v>
      </c>
      <c r="J101" s="159">
        <v>69.839280000000002</v>
      </c>
    </row>
    <row r="102" spans="1:10" x14ac:dyDescent="0.25">
      <c r="A102" s="3">
        <v>212</v>
      </c>
      <c r="B102" s="158" t="s">
        <v>277</v>
      </c>
      <c r="C102" s="158" t="s">
        <v>311</v>
      </c>
      <c r="D102" s="158" t="s">
        <v>311</v>
      </c>
      <c r="E102" s="158" t="s">
        <v>312</v>
      </c>
      <c r="F102" s="158" t="s">
        <v>4</v>
      </c>
      <c r="G102" s="158" t="s">
        <v>280</v>
      </c>
      <c r="H102" s="166">
        <v>692</v>
      </c>
      <c r="I102" s="166">
        <v>438.49349999999998</v>
      </c>
      <c r="J102" s="159">
        <v>63.366112716763006</v>
      </c>
    </row>
    <row r="103" spans="1:10" x14ac:dyDescent="0.25">
      <c r="A103" s="3">
        <v>213</v>
      </c>
      <c r="B103" s="158" t="s">
        <v>278</v>
      </c>
      <c r="C103" s="158" t="s">
        <v>311</v>
      </c>
      <c r="D103" s="158" t="s">
        <v>311</v>
      </c>
      <c r="E103" s="158" t="s">
        <v>312</v>
      </c>
      <c r="F103" s="158" t="s">
        <v>4</v>
      </c>
      <c r="G103" s="158" t="s">
        <v>280</v>
      </c>
      <c r="H103" s="166">
        <v>1297</v>
      </c>
      <c r="I103" s="166">
        <v>610.02719999999999</v>
      </c>
      <c r="J103" s="159">
        <v>47.033708558211259</v>
      </c>
    </row>
    <row r="104" spans="1:10" x14ac:dyDescent="0.25">
      <c r="A104" s="3">
        <v>220</v>
      </c>
      <c r="B104" s="158" t="s">
        <v>315</v>
      </c>
      <c r="C104" s="158"/>
      <c r="D104" s="158"/>
      <c r="E104" s="158" t="s">
        <v>312</v>
      </c>
      <c r="F104" s="158" t="s">
        <v>27</v>
      </c>
      <c r="G104" s="158" t="s">
        <v>109</v>
      </c>
      <c r="H104" s="166">
        <v>1462</v>
      </c>
      <c r="I104" s="166">
        <v>593.79999999999995</v>
      </c>
      <c r="J104" s="159">
        <v>40.615595075239391</v>
      </c>
    </row>
    <row r="105" spans="1:10" x14ac:dyDescent="0.25">
      <c r="A105" s="3">
        <v>221</v>
      </c>
      <c r="B105" s="158" t="s">
        <v>313</v>
      </c>
      <c r="C105" s="158"/>
      <c r="D105" s="158"/>
      <c r="E105" s="158" t="s">
        <v>312</v>
      </c>
      <c r="F105" s="158" t="s">
        <v>27</v>
      </c>
      <c r="G105" s="158" t="s">
        <v>109</v>
      </c>
      <c r="H105" s="166">
        <v>176</v>
      </c>
      <c r="I105" s="166">
        <v>99.3</v>
      </c>
      <c r="J105" s="159">
        <v>56.420454545454547</v>
      </c>
    </row>
    <row r="106" spans="1:10" x14ac:dyDescent="0.25">
      <c r="A106" s="3">
        <v>226</v>
      </c>
      <c r="B106" s="158" t="s">
        <v>326</v>
      </c>
      <c r="C106" s="158"/>
      <c r="D106" s="158"/>
      <c r="E106" s="158" t="s">
        <v>312</v>
      </c>
      <c r="F106" s="158" t="s">
        <v>4</v>
      </c>
      <c r="G106" s="158" t="s">
        <v>325</v>
      </c>
      <c r="H106" s="166">
        <v>1326</v>
      </c>
      <c r="I106" s="166">
        <v>861.6</v>
      </c>
      <c r="J106" s="159">
        <v>64.977375565610856</v>
      </c>
    </row>
    <row r="107" spans="1:10" x14ac:dyDescent="0.25">
      <c r="A107" s="3">
        <v>228</v>
      </c>
      <c r="B107" s="158" t="s">
        <v>328</v>
      </c>
      <c r="C107" s="158"/>
      <c r="D107" s="158"/>
      <c r="E107" s="158" t="s">
        <v>312</v>
      </c>
      <c r="F107" s="158" t="s">
        <v>89</v>
      </c>
      <c r="G107" s="158" t="s">
        <v>340</v>
      </c>
      <c r="H107" s="166">
        <v>423</v>
      </c>
      <c r="I107" s="166">
        <v>205.9</v>
      </c>
      <c r="J107" s="159">
        <v>48.67612293144208</v>
      </c>
    </row>
    <row r="108" spans="1:10" x14ac:dyDescent="0.25">
      <c r="A108" s="3">
        <v>229</v>
      </c>
      <c r="B108" s="158" t="s">
        <v>329</v>
      </c>
      <c r="C108" s="158"/>
      <c r="D108" s="158"/>
      <c r="E108" s="158" t="s">
        <v>312</v>
      </c>
      <c r="F108" s="158" t="s">
        <v>89</v>
      </c>
      <c r="G108" s="158" t="s">
        <v>340</v>
      </c>
      <c r="H108" s="166">
        <v>257</v>
      </c>
      <c r="I108" s="166">
        <v>208</v>
      </c>
      <c r="J108" s="159">
        <v>80.933852140077818</v>
      </c>
    </row>
    <row r="109" spans="1:10" x14ac:dyDescent="0.25">
      <c r="A109" s="3">
        <v>230</v>
      </c>
      <c r="B109" s="158" t="s">
        <v>330</v>
      </c>
      <c r="C109" s="158"/>
      <c r="D109" s="158"/>
      <c r="E109" s="158" t="s">
        <v>312</v>
      </c>
      <c r="F109" s="158" t="s">
        <v>89</v>
      </c>
      <c r="G109" s="158" t="s">
        <v>340</v>
      </c>
      <c r="H109" s="166">
        <v>535</v>
      </c>
      <c r="I109" s="166">
        <v>164.9</v>
      </c>
      <c r="J109" s="159">
        <v>30.822429906542055</v>
      </c>
    </row>
    <row r="110" spans="1:10" x14ac:dyDescent="0.25">
      <c r="A110" s="3">
        <v>231</v>
      </c>
      <c r="B110" s="158" t="s">
        <v>331</v>
      </c>
      <c r="C110" s="158"/>
      <c r="D110" s="158"/>
      <c r="E110" s="158" t="s">
        <v>312</v>
      </c>
      <c r="F110" s="158" t="s">
        <v>89</v>
      </c>
      <c r="G110" s="158" t="s">
        <v>340</v>
      </c>
      <c r="H110" s="166">
        <v>829</v>
      </c>
      <c r="I110" s="166">
        <v>602.5</v>
      </c>
      <c r="J110" s="159">
        <v>72.677925211097701</v>
      </c>
    </row>
    <row r="111" spans="1:10" x14ac:dyDescent="0.25">
      <c r="A111" s="3">
        <v>232</v>
      </c>
      <c r="B111" s="158" t="s">
        <v>332</v>
      </c>
      <c r="C111" s="158"/>
      <c r="D111" s="158"/>
      <c r="E111" s="158" t="s">
        <v>312</v>
      </c>
      <c r="F111" s="158" t="s">
        <v>89</v>
      </c>
      <c r="G111" s="158" t="s">
        <v>340</v>
      </c>
      <c r="H111" s="166">
        <v>203</v>
      </c>
      <c r="I111" s="166">
        <v>114.1</v>
      </c>
      <c r="J111" s="159">
        <v>56.206896551724135</v>
      </c>
    </row>
    <row r="112" spans="1:10" x14ac:dyDescent="0.25">
      <c r="A112" s="3">
        <v>233</v>
      </c>
      <c r="B112" s="158" t="s">
        <v>333</v>
      </c>
      <c r="C112" s="158"/>
      <c r="D112" s="158"/>
      <c r="E112" s="158" t="s">
        <v>312</v>
      </c>
      <c r="F112" s="158" t="s">
        <v>89</v>
      </c>
      <c r="G112" s="158" t="s">
        <v>340</v>
      </c>
      <c r="H112" s="166">
        <v>360</v>
      </c>
      <c r="I112" s="166">
        <v>181.6</v>
      </c>
      <c r="J112" s="159">
        <v>50.444444444444443</v>
      </c>
    </row>
    <row r="113" spans="1:10" x14ac:dyDescent="0.25">
      <c r="A113" s="3">
        <v>234</v>
      </c>
      <c r="B113" s="158" t="s">
        <v>334</v>
      </c>
      <c r="C113" s="158"/>
      <c r="D113" s="158"/>
      <c r="E113" s="158" t="s">
        <v>312</v>
      </c>
      <c r="F113" s="158" t="s">
        <v>89</v>
      </c>
      <c r="G113" s="158" t="s">
        <v>340</v>
      </c>
      <c r="H113" s="166">
        <v>190</v>
      </c>
      <c r="I113" s="166">
        <v>61.8</v>
      </c>
      <c r="J113" s="159">
        <v>32.526315789473685</v>
      </c>
    </row>
    <row r="114" spans="1:10" x14ac:dyDescent="0.25">
      <c r="A114" s="3">
        <v>235</v>
      </c>
      <c r="B114" s="158" t="s">
        <v>335</v>
      </c>
      <c r="C114" s="158"/>
      <c r="D114" s="158"/>
      <c r="E114" s="158" t="s">
        <v>312</v>
      </c>
      <c r="F114" s="158" t="s">
        <v>89</v>
      </c>
      <c r="G114" s="158" t="s">
        <v>340</v>
      </c>
      <c r="H114" s="166">
        <v>472</v>
      </c>
      <c r="I114" s="166">
        <v>107.9</v>
      </c>
      <c r="J114" s="159">
        <v>22.860169491525422</v>
      </c>
    </row>
    <row r="115" spans="1:10" x14ac:dyDescent="0.25">
      <c r="A115" s="3">
        <v>236</v>
      </c>
      <c r="B115" s="158" t="s">
        <v>336</v>
      </c>
      <c r="C115" s="158"/>
      <c r="D115" s="158"/>
      <c r="E115" s="158" t="s">
        <v>312</v>
      </c>
      <c r="F115" s="158" t="s">
        <v>89</v>
      </c>
      <c r="G115" s="158" t="s">
        <v>340</v>
      </c>
      <c r="H115" s="166">
        <v>298</v>
      </c>
      <c r="I115" s="166">
        <v>222.6</v>
      </c>
      <c r="J115" s="159">
        <v>74.697986577181211</v>
      </c>
    </row>
    <row r="116" spans="1:10" x14ac:dyDescent="0.25">
      <c r="A116" s="3">
        <v>237</v>
      </c>
      <c r="B116" s="158" t="s">
        <v>338</v>
      </c>
      <c r="C116" s="158"/>
      <c r="D116" s="158"/>
      <c r="E116" s="158" t="s">
        <v>312</v>
      </c>
      <c r="F116" s="158" t="s">
        <v>89</v>
      </c>
      <c r="G116" s="158" t="s">
        <v>340</v>
      </c>
      <c r="H116" s="166">
        <v>179</v>
      </c>
      <c r="I116" s="166">
        <v>86.4</v>
      </c>
      <c r="J116" s="159">
        <v>48.268156424581008</v>
      </c>
    </row>
    <row r="117" spans="1:10" x14ac:dyDescent="0.25">
      <c r="A117" s="3">
        <v>238</v>
      </c>
      <c r="B117" s="158" t="s">
        <v>337</v>
      </c>
      <c r="C117" s="158"/>
      <c r="D117" s="158"/>
      <c r="E117" s="158" t="s">
        <v>312</v>
      </c>
      <c r="F117" s="158" t="s">
        <v>89</v>
      </c>
      <c r="G117" s="158" t="s">
        <v>340</v>
      </c>
      <c r="H117" s="166">
        <v>263</v>
      </c>
      <c r="I117" s="166">
        <v>114.1</v>
      </c>
      <c r="J117" s="159">
        <v>43.384030418250951</v>
      </c>
    </row>
    <row r="118" spans="1:10" x14ac:dyDescent="0.25">
      <c r="A118" s="3">
        <v>239</v>
      </c>
      <c r="B118" s="158" t="s">
        <v>339</v>
      </c>
      <c r="C118" s="158"/>
      <c r="D118" s="158"/>
      <c r="E118" s="158" t="s">
        <v>312</v>
      </c>
      <c r="F118" s="158" t="s">
        <v>89</v>
      </c>
      <c r="G118" s="158" t="s">
        <v>340</v>
      </c>
      <c r="H118" s="166">
        <v>1184</v>
      </c>
      <c r="I118" s="166">
        <v>509</v>
      </c>
      <c r="J118" s="159">
        <v>42.989864864864863</v>
      </c>
    </row>
    <row r="119" spans="1:10" x14ac:dyDescent="0.25">
      <c r="A119" s="3">
        <v>240</v>
      </c>
      <c r="B119" s="158" t="s">
        <v>346</v>
      </c>
      <c r="C119" s="158"/>
      <c r="D119" s="158"/>
      <c r="E119" s="158" t="s">
        <v>312</v>
      </c>
      <c r="F119" s="158" t="s">
        <v>21</v>
      </c>
      <c r="G119" s="158" t="s">
        <v>52</v>
      </c>
      <c r="H119" s="166">
        <v>525</v>
      </c>
      <c r="I119" s="166">
        <v>420</v>
      </c>
      <c r="J119" s="159">
        <v>80</v>
      </c>
    </row>
    <row r="120" spans="1:10" x14ac:dyDescent="0.25">
      <c r="A120" s="3">
        <v>241</v>
      </c>
      <c r="B120" s="158" t="s">
        <v>347</v>
      </c>
      <c r="C120" s="158"/>
      <c r="D120" s="158"/>
      <c r="E120" s="158" t="s">
        <v>312</v>
      </c>
      <c r="F120" s="158" t="s">
        <v>21</v>
      </c>
      <c r="G120" s="158" t="s">
        <v>52</v>
      </c>
      <c r="H120" s="166">
        <v>902</v>
      </c>
      <c r="I120" s="166">
        <v>869</v>
      </c>
      <c r="J120" s="159">
        <v>96.341463414634148</v>
      </c>
    </row>
    <row r="121" spans="1:10" x14ac:dyDescent="0.25">
      <c r="A121" s="3">
        <v>244</v>
      </c>
      <c r="B121" s="158" t="s">
        <v>380</v>
      </c>
      <c r="C121" s="158"/>
      <c r="D121" s="158"/>
      <c r="E121" s="158" t="s">
        <v>312</v>
      </c>
      <c r="F121" s="158" t="s">
        <v>7</v>
      </c>
      <c r="G121" s="158" t="s">
        <v>39</v>
      </c>
      <c r="H121" s="158">
        <v>158</v>
      </c>
      <c r="I121" s="158">
        <v>65</v>
      </c>
      <c r="J121" s="159">
        <v>41.139240506329116</v>
      </c>
    </row>
    <row r="122" spans="1:10" x14ac:dyDescent="0.25">
      <c r="A122" s="3">
        <v>248</v>
      </c>
      <c r="B122" s="3" t="s">
        <v>405</v>
      </c>
      <c r="C122" s="3"/>
      <c r="D122" s="3"/>
      <c r="E122" s="158" t="s">
        <v>312</v>
      </c>
      <c r="F122" s="3" t="s">
        <v>4</v>
      </c>
      <c r="G122" s="3" t="s">
        <v>15</v>
      </c>
      <c r="H122" s="4">
        <v>534.23</v>
      </c>
      <c r="I122" s="4">
        <v>277</v>
      </c>
      <c r="J122" s="6">
        <v>51.85032663833929</v>
      </c>
    </row>
    <row r="123" spans="1:10" x14ac:dyDescent="0.25">
      <c r="A123" s="3">
        <v>249</v>
      </c>
      <c r="B123" s="3" t="s">
        <v>406</v>
      </c>
      <c r="C123" s="3"/>
      <c r="D123" s="3"/>
      <c r="E123" s="158" t="s">
        <v>312</v>
      </c>
      <c r="F123" s="3" t="s">
        <v>4</v>
      </c>
      <c r="G123" s="3" t="s">
        <v>15</v>
      </c>
      <c r="H123" s="4">
        <v>147.74</v>
      </c>
      <c r="I123" s="4">
        <v>71</v>
      </c>
      <c r="J123" s="6">
        <v>48.057398131853255</v>
      </c>
    </row>
    <row r="124" spans="1:10" x14ac:dyDescent="0.25">
      <c r="A124" s="3">
        <v>250</v>
      </c>
      <c r="B124" s="3" t="s">
        <v>407</v>
      </c>
      <c r="C124" s="3"/>
      <c r="D124" s="3"/>
      <c r="E124" s="158" t="s">
        <v>312</v>
      </c>
      <c r="F124" s="3" t="s">
        <v>4</v>
      </c>
      <c r="G124" s="3" t="s">
        <v>15</v>
      </c>
      <c r="H124" s="4">
        <v>286.14</v>
      </c>
      <c r="I124" s="4">
        <v>121</v>
      </c>
      <c r="J124" s="6">
        <v>42.286992381351787</v>
      </c>
    </row>
    <row r="125" spans="1:10" x14ac:dyDescent="0.25">
      <c r="A125" s="3">
        <v>251</v>
      </c>
      <c r="B125" s="3" t="s">
        <v>408</v>
      </c>
      <c r="C125" s="3"/>
      <c r="D125" s="3"/>
      <c r="E125" s="158" t="s">
        <v>312</v>
      </c>
      <c r="F125" s="3" t="s">
        <v>4</v>
      </c>
      <c r="G125" s="3" t="s">
        <v>15</v>
      </c>
      <c r="H125" s="4">
        <v>120.73</v>
      </c>
      <c r="I125" s="4">
        <v>56</v>
      </c>
      <c r="J125" s="6">
        <v>46.384494326182391</v>
      </c>
    </row>
    <row r="126" spans="1:10" x14ac:dyDescent="0.25">
      <c r="A126" s="3">
        <v>252</v>
      </c>
      <c r="B126" s="3" t="s">
        <v>409</v>
      </c>
      <c r="C126" s="3"/>
      <c r="D126" s="3"/>
      <c r="E126" s="158" t="s">
        <v>312</v>
      </c>
      <c r="F126" s="3" t="s">
        <v>4</v>
      </c>
      <c r="G126" s="3" t="s">
        <v>15</v>
      </c>
      <c r="H126" s="4">
        <v>48.109000000000002</v>
      </c>
      <c r="I126" s="4">
        <v>26</v>
      </c>
      <c r="J126" s="6">
        <v>54.043941881976345</v>
      </c>
    </row>
    <row r="127" spans="1:10" x14ac:dyDescent="0.25">
      <c r="A127" s="3">
        <v>253</v>
      </c>
      <c r="B127" s="3" t="s">
        <v>410</v>
      </c>
      <c r="C127" s="3"/>
      <c r="D127" s="3"/>
      <c r="E127" s="158" t="s">
        <v>312</v>
      </c>
      <c r="F127" s="3" t="s">
        <v>4</v>
      </c>
      <c r="G127" s="3" t="s">
        <v>15</v>
      </c>
      <c r="H127" s="4">
        <v>130.94</v>
      </c>
      <c r="I127" s="4">
        <v>90</v>
      </c>
      <c r="J127" s="6">
        <v>68.733771192912783</v>
      </c>
    </row>
    <row r="128" spans="1:10" x14ac:dyDescent="0.25">
      <c r="A128" s="3">
        <v>254</v>
      </c>
      <c r="B128" s="3" t="s">
        <v>411</v>
      </c>
      <c r="C128" s="3"/>
      <c r="D128" s="3"/>
      <c r="E128" s="158" t="s">
        <v>312</v>
      </c>
      <c r="F128" s="3" t="s">
        <v>4</v>
      </c>
      <c r="G128" s="3" t="s">
        <v>15</v>
      </c>
      <c r="H128" s="4">
        <v>337.01</v>
      </c>
      <c r="I128" s="4">
        <v>229</v>
      </c>
      <c r="J128" s="6">
        <v>67.950505919705648</v>
      </c>
    </row>
    <row r="129" spans="1:10" x14ac:dyDescent="0.25">
      <c r="A129" s="3">
        <v>255</v>
      </c>
      <c r="B129" s="3" t="s">
        <v>412</v>
      </c>
      <c r="C129" s="3"/>
      <c r="D129" s="3"/>
      <c r="E129" s="158" t="s">
        <v>312</v>
      </c>
      <c r="F129" s="3" t="s">
        <v>4</v>
      </c>
      <c r="G129" s="3" t="s">
        <v>15</v>
      </c>
      <c r="H129" s="4">
        <v>2847.1</v>
      </c>
      <c r="I129" s="4">
        <v>22</v>
      </c>
      <c r="J129" s="6">
        <v>0.77271609708124056</v>
      </c>
    </row>
    <row r="130" spans="1:10" x14ac:dyDescent="0.25">
      <c r="A130" s="3">
        <v>256</v>
      </c>
      <c r="B130" s="3" t="s">
        <v>413</v>
      </c>
      <c r="C130" s="3"/>
      <c r="D130" s="3"/>
      <c r="E130" s="158" t="s">
        <v>312</v>
      </c>
      <c r="F130" s="3" t="s">
        <v>4</v>
      </c>
      <c r="G130" s="3" t="s">
        <v>15</v>
      </c>
      <c r="H130" s="4">
        <v>1061.5999999999999</v>
      </c>
      <c r="I130" s="4">
        <v>117</v>
      </c>
      <c r="J130" s="6">
        <v>11.021100226073852</v>
      </c>
    </row>
    <row r="131" spans="1:10" x14ac:dyDescent="0.25">
      <c r="A131" s="3">
        <v>257</v>
      </c>
      <c r="B131" s="3" t="s">
        <v>414</v>
      </c>
      <c r="C131" s="3"/>
      <c r="D131" s="3"/>
      <c r="E131" s="158" t="s">
        <v>312</v>
      </c>
      <c r="F131" s="3" t="s">
        <v>4</v>
      </c>
      <c r="G131" s="3" t="s">
        <v>15</v>
      </c>
      <c r="H131" s="4">
        <v>373.59</v>
      </c>
      <c r="I131" s="4">
        <v>99</v>
      </c>
      <c r="J131" s="6">
        <v>26.499638641291256</v>
      </c>
    </row>
    <row r="132" spans="1:10" x14ac:dyDescent="0.25">
      <c r="A132" s="3">
        <v>258</v>
      </c>
      <c r="B132" s="3" t="s">
        <v>415</v>
      </c>
      <c r="C132" s="3"/>
      <c r="D132" s="3"/>
      <c r="E132" s="158" t="s">
        <v>312</v>
      </c>
      <c r="F132" s="3" t="s">
        <v>4</v>
      </c>
      <c r="G132" s="3" t="s">
        <v>15</v>
      </c>
      <c r="H132" s="4">
        <v>201.51</v>
      </c>
      <c r="I132" s="4">
        <v>94</v>
      </c>
      <c r="J132" s="6">
        <v>46.647809041734902</v>
      </c>
    </row>
    <row r="133" spans="1:10" x14ac:dyDescent="0.25">
      <c r="A133" s="3">
        <v>259</v>
      </c>
      <c r="B133" s="3" t="s">
        <v>416</v>
      </c>
      <c r="C133" s="3"/>
      <c r="D133" s="3"/>
      <c r="E133" s="158" t="s">
        <v>312</v>
      </c>
      <c r="F133" s="3" t="s">
        <v>4</v>
      </c>
      <c r="G133" s="3" t="s">
        <v>15</v>
      </c>
      <c r="H133" s="4">
        <v>243.55</v>
      </c>
      <c r="I133" s="4">
        <v>167</v>
      </c>
      <c r="J133" s="6">
        <v>68.569082323958114</v>
      </c>
    </row>
    <row r="134" spans="1:10" x14ac:dyDescent="0.25">
      <c r="A134" s="3">
        <v>260</v>
      </c>
      <c r="B134" s="3" t="s">
        <v>417</v>
      </c>
      <c r="C134" s="3"/>
      <c r="D134" s="3"/>
      <c r="E134" s="158" t="s">
        <v>312</v>
      </c>
      <c r="F134" s="3" t="s">
        <v>4</v>
      </c>
      <c r="G134" s="3" t="s">
        <v>15</v>
      </c>
      <c r="H134" s="4">
        <v>750.72</v>
      </c>
      <c r="I134" s="4">
        <v>296</v>
      </c>
      <c r="J134" s="6">
        <v>39.428815004262574</v>
      </c>
    </row>
    <row r="135" spans="1:10" x14ac:dyDescent="0.25">
      <c r="A135" s="3">
        <v>261</v>
      </c>
      <c r="B135" s="3" t="s">
        <v>418</v>
      </c>
      <c r="C135" s="3"/>
      <c r="D135" s="3"/>
      <c r="E135" s="158" t="s">
        <v>312</v>
      </c>
      <c r="F135" s="3" t="s">
        <v>4</v>
      </c>
      <c r="G135" s="3" t="s">
        <v>15</v>
      </c>
      <c r="H135" s="4">
        <v>2034.3</v>
      </c>
      <c r="I135" s="4">
        <v>71</v>
      </c>
      <c r="J135" s="6">
        <v>3.4901440298874307</v>
      </c>
    </row>
    <row r="136" spans="1:10" x14ac:dyDescent="0.25">
      <c r="A136" s="3">
        <v>262</v>
      </c>
      <c r="B136" s="3" t="s">
        <v>419</v>
      </c>
      <c r="C136" s="3"/>
      <c r="D136" s="3"/>
      <c r="E136" s="158" t="s">
        <v>312</v>
      </c>
      <c r="F136" s="3" t="s">
        <v>4</v>
      </c>
      <c r="G136" s="3" t="s">
        <v>15</v>
      </c>
      <c r="H136" s="4">
        <v>1038</v>
      </c>
      <c r="I136" s="4">
        <v>580</v>
      </c>
      <c r="J136" s="6">
        <v>55.876685934489402</v>
      </c>
    </row>
    <row r="137" spans="1:10" x14ac:dyDescent="0.25">
      <c r="A137" s="3">
        <v>263</v>
      </c>
      <c r="B137" s="3" t="s">
        <v>420</v>
      </c>
      <c r="C137" s="3"/>
      <c r="D137" s="3"/>
      <c r="E137" s="158" t="s">
        <v>312</v>
      </c>
      <c r="F137" s="3" t="s">
        <v>4</v>
      </c>
      <c r="G137" s="3" t="s">
        <v>15</v>
      </c>
      <c r="H137" s="4">
        <v>356.08</v>
      </c>
      <c r="I137" s="4">
        <v>161</v>
      </c>
      <c r="J137" s="6">
        <v>45.214558526173896</v>
      </c>
    </row>
    <row r="138" spans="1:10" x14ac:dyDescent="0.25">
      <c r="A138" s="3">
        <v>264</v>
      </c>
      <c r="B138" s="3" t="s">
        <v>421</v>
      </c>
      <c r="C138" s="3"/>
      <c r="D138" s="3"/>
      <c r="E138" s="158" t="s">
        <v>312</v>
      </c>
      <c r="F138" s="3" t="s">
        <v>4</v>
      </c>
      <c r="G138" s="3" t="s">
        <v>15</v>
      </c>
      <c r="H138" s="4">
        <v>212.9</v>
      </c>
      <c r="I138" s="4">
        <v>141</v>
      </c>
      <c r="J138" s="6">
        <v>66.228276186002816</v>
      </c>
    </row>
    <row r="139" spans="1:10" x14ac:dyDescent="0.25">
      <c r="A139" s="3">
        <v>266</v>
      </c>
      <c r="B139" s="3" t="s">
        <v>423</v>
      </c>
      <c r="C139" s="3"/>
      <c r="D139" s="3"/>
      <c r="E139" s="158" t="s">
        <v>312</v>
      </c>
      <c r="F139" s="3" t="s">
        <v>4</v>
      </c>
      <c r="G139" s="3" t="s">
        <v>429</v>
      </c>
      <c r="H139" s="4">
        <v>1299</v>
      </c>
      <c r="I139" s="4">
        <v>875</v>
      </c>
      <c r="J139" s="6">
        <v>67.359507313317934</v>
      </c>
    </row>
    <row r="140" spans="1:10" x14ac:dyDescent="0.25">
      <c r="A140" s="3">
        <v>267</v>
      </c>
      <c r="B140" s="3" t="s">
        <v>424</v>
      </c>
      <c r="C140" s="3"/>
      <c r="D140" s="3"/>
      <c r="E140" s="158" t="s">
        <v>312</v>
      </c>
      <c r="F140" s="3" t="s">
        <v>4</v>
      </c>
      <c r="G140" s="3" t="s">
        <v>430</v>
      </c>
      <c r="H140" s="4">
        <v>1630</v>
      </c>
      <c r="I140" s="4">
        <v>670</v>
      </c>
      <c r="J140" s="6">
        <v>41.104294478527606</v>
      </c>
    </row>
    <row r="141" spans="1:10" x14ac:dyDescent="0.25">
      <c r="A141" s="3">
        <v>269</v>
      </c>
      <c r="B141" s="3" t="s">
        <v>426</v>
      </c>
      <c r="C141" s="3"/>
      <c r="D141" s="3"/>
      <c r="E141" s="158" t="s">
        <v>312</v>
      </c>
      <c r="F141" s="3" t="s">
        <v>4</v>
      </c>
      <c r="G141" s="3" t="s">
        <v>430</v>
      </c>
      <c r="H141" s="4">
        <v>1360</v>
      </c>
      <c r="I141" s="4">
        <v>692</v>
      </c>
      <c r="J141" s="6">
        <v>50.882352941176471</v>
      </c>
    </row>
    <row r="142" spans="1:10" x14ac:dyDescent="0.25">
      <c r="A142" s="3">
        <v>270</v>
      </c>
      <c r="B142" s="3" t="s">
        <v>427</v>
      </c>
      <c r="C142" s="3"/>
      <c r="D142" s="3"/>
      <c r="E142" s="158" t="s">
        <v>312</v>
      </c>
      <c r="F142" s="3" t="s">
        <v>4</v>
      </c>
      <c r="G142" s="3" t="s">
        <v>430</v>
      </c>
      <c r="H142" s="4">
        <v>889</v>
      </c>
      <c r="I142" s="4">
        <v>515</v>
      </c>
      <c r="J142" s="6">
        <v>57.930258717660294</v>
      </c>
    </row>
    <row r="143" spans="1:10" x14ac:dyDescent="0.25">
      <c r="A143" s="3">
        <v>272</v>
      </c>
      <c r="B143" s="3" t="s">
        <v>432</v>
      </c>
      <c r="C143" s="3"/>
      <c r="D143" s="3"/>
      <c r="E143" s="158" t="s">
        <v>312</v>
      </c>
      <c r="F143" s="3" t="s">
        <v>4</v>
      </c>
      <c r="G143" s="3" t="s">
        <v>15</v>
      </c>
      <c r="H143" s="4">
        <v>1305</v>
      </c>
      <c r="I143" s="4">
        <v>287</v>
      </c>
      <c r="J143" s="6">
        <v>21.992337164750957</v>
      </c>
    </row>
    <row r="144" spans="1:10" x14ac:dyDescent="0.25">
      <c r="A144" s="3">
        <v>273</v>
      </c>
      <c r="B144" s="3" t="s">
        <v>433</v>
      </c>
      <c r="C144" s="3"/>
      <c r="D144" s="3"/>
      <c r="E144" s="158" t="s">
        <v>312</v>
      </c>
      <c r="F144" s="3" t="s">
        <v>4</v>
      </c>
      <c r="G144" s="3" t="s">
        <v>430</v>
      </c>
      <c r="H144" s="4">
        <v>1331</v>
      </c>
      <c r="I144" s="4">
        <v>311</v>
      </c>
      <c r="J144" s="6">
        <v>23.36589030803907</v>
      </c>
    </row>
    <row r="147" spans="8:10" x14ac:dyDescent="0.25">
      <c r="H147" s="4">
        <f>SUM(H2:H144)</f>
        <v>114076.249</v>
      </c>
      <c r="I147" s="4">
        <f>SUM(I2:I144)</f>
        <v>50432.948800000013</v>
      </c>
      <c r="J147" s="300">
        <f>AVERAGE(J2:J144)</f>
        <v>50.303769345063891</v>
      </c>
    </row>
    <row r="148" spans="8:10" x14ac:dyDescent="0.25">
      <c r="H148" s="297">
        <f>H147*100/M3</f>
        <v>3.953567928190199</v>
      </c>
      <c r="I148" s="297">
        <f>I147*100/N3</f>
        <v>4.023755668671912</v>
      </c>
      <c r="J148" t="s">
        <v>470</v>
      </c>
    </row>
  </sheetData>
  <sortState xmlns:xlrd2="http://schemas.microsoft.com/office/spreadsheetml/2017/richdata2" ref="P4:U9">
    <sortCondition descending="1" ref="R4:R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41B7-D2DA-4917-9C62-99867E96B7F0}">
  <dimension ref="A3:AA68"/>
  <sheetViews>
    <sheetView tabSelected="1" zoomScaleNormal="100" workbookViewId="0">
      <selection activeCell="H69" sqref="H69"/>
    </sheetView>
  </sheetViews>
  <sheetFormatPr defaultRowHeight="15" x14ac:dyDescent="0.25"/>
  <cols>
    <col min="2" max="2" width="15.5703125" style="2" customWidth="1"/>
    <col min="3" max="3" width="32.85546875" style="3" customWidth="1"/>
    <col min="4" max="4" width="12.85546875" style="23" customWidth="1"/>
    <col min="5" max="5" width="33.5703125" style="23" customWidth="1"/>
    <col min="6" max="6" width="35" style="292" customWidth="1"/>
    <col min="7" max="7" width="14.85546875" customWidth="1"/>
    <col min="8" max="8" width="14.5703125" style="4" customWidth="1"/>
    <col min="9" max="9" width="12" customWidth="1"/>
    <col min="12" max="12" width="24.28515625" customWidth="1"/>
    <col min="13" max="13" width="11.42578125" customWidth="1"/>
    <col min="15" max="15" width="12" bestFit="1" customWidth="1"/>
    <col min="17" max="17" width="14.42578125" customWidth="1"/>
    <col min="19" max="19" width="14.7109375" customWidth="1"/>
    <col min="20" max="20" width="12" bestFit="1" customWidth="1"/>
  </cols>
  <sheetData>
    <row r="3" spans="1:27" x14ac:dyDescent="0.25">
      <c r="B3" s="290" t="s">
        <v>451</v>
      </c>
      <c r="C3" s="289" t="s">
        <v>448</v>
      </c>
      <c r="D3" s="266" t="s">
        <v>446</v>
      </c>
      <c r="E3" s="266" t="s">
        <v>447</v>
      </c>
      <c r="H3" s="291" t="s">
        <v>452</v>
      </c>
      <c r="L3" s="295" t="s">
        <v>469</v>
      </c>
      <c r="M3" t="s">
        <v>454</v>
      </c>
      <c r="N3" t="s">
        <v>440</v>
      </c>
      <c r="O3" t="s">
        <v>470</v>
      </c>
      <c r="Q3" s="295" t="s">
        <v>479</v>
      </c>
    </row>
    <row r="4" spans="1:27" x14ac:dyDescent="0.25">
      <c r="A4" s="285"/>
      <c r="C4" s="288" t="s">
        <v>444</v>
      </c>
      <c r="D4" s="23">
        <v>2885400</v>
      </c>
      <c r="E4" s="23">
        <v>1253380</v>
      </c>
      <c r="F4" s="293">
        <f>E4*100/D4</f>
        <v>43.438691342621475</v>
      </c>
      <c r="H4" s="4">
        <f>SUM(H10+H16+H22+H28+H34+H40)</f>
        <v>134718501.64513102</v>
      </c>
      <c r="I4" s="265">
        <f>D4*100/H4</f>
        <v>2.1417993555188</v>
      </c>
      <c r="L4" t="s">
        <v>468</v>
      </c>
      <c r="M4" s="5">
        <v>1143160</v>
      </c>
      <c r="N4">
        <v>52</v>
      </c>
      <c r="O4" s="263">
        <f>M4*100/2885400</f>
        <v>39.618770361128441</v>
      </c>
      <c r="Q4" t="s">
        <v>476</v>
      </c>
      <c r="R4">
        <v>52</v>
      </c>
      <c r="S4" s="4">
        <v>1143160</v>
      </c>
      <c r="T4" s="264">
        <f>S4*100/2970719</f>
        <v>38.480919938910411</v>
      </c>
      <c r="Z4" s="285"/>
      <c r="AA4" s="285"/>
    </row>
    <row r="5" spans="1:27" x14ac:dyDescent="0.25">
      <c r="A5" s="285"/>
      <c r="C5" s="288" t="s">
        <v>441</v>
      </c>
      <c r="D5" s="284">
        <v>10569.2</v>
      </c>
      <c r="E5" s="23">
        <v>4591.1400000000003</v>
      </c>
      <c r="L5" t="s">
        <v>461</v>
      </c>
      <c r="M5" s="5">
        <v>464062</v>
      </c>
      <c r="N5">
        <v>39</v>
      </c>
      <c r="O5" s="263">
        <f t="shared" ref="O5:O18" si="0">M5*100/2885400</f>
        <v>16.083108061274</v>
      </c>
      <c r="Q5" t="s">
        <v>474</v>
      </c>
      <c r="R5">
        <v>63</v>
      </c>
      <c r="S5" s="4">
        <v>550059</v>
      </c>
      <c r="T5" s="264">
        <f t="shared" ref="T5:T10" si="1">S5*100/2970719</f>
        <v>18.516022552116173</v>
      </c>
      <c r="X5" s="285"/>
      <c r="Y5" s="285"/>
      <c r="Z5" s="285"/>
      <c r="AA5" s="285"/>
    </row>
    <row r="6" spans="1:27" x14ac:dyDescent="0.25">
      <c r="A6" s="286"/>
      <c r="C6" s="288" t="s">
        <v>442</v>
      </c>
      <c r="D6" s="23">
        <v>17</v>
      </c>
      <c r="E6" s="23">
        <v>8</v>
      </c>
      <c r="F6" s="292" t="s">
        <v>205</v>
      </c>
      <c r="L6" t="s">
        <v>467</v>
      </c>
      <c r="M6" s="5">
        <v>336167</v>
      </c>
      <c r="N6">
        <v>37</v>
      </c>
      <c r="O6" s="263">
        <f t="shared" si="0"/>
        <v>11.650620364594163</v>
      </c>
      <c r="Q6" t="s">
        <v>478</v>
      </c>
      <c r="R6">
        <v>68</v>
      </c>
      <c r="S6" s="4">
        <v>526272</v>
      </c>
      <c r="T6" s="264">
        <f t="shared" si="1"/>
        <v>17.715307304393313</v>
      </c>
      <c r="X6" s="285"/>
      <c r="Y6" s="285"/>
      <c r="Z6" s="285"/>
      <c r="AA6" s="286"/>
    </row>
    <row r="7" spans="1:27" x14ac:dyDescent="0.25">
      <c r="A7" s="285"/>
      <c r="C7" s="288" t="s">
        <v>443</v>
      </c>
      <c r="D7" s="284">
        <v>385354</v>
      </c>
      <c r="E7" s="23">
        <v>91885</v>
      </c>
      <c r="F7" s="292" t="s">
        <v>45</v>
      </c>
      <c r="L7" t="s">
        <v>456</v>
      </c>
      <c r="M7" s="5">
        <v>318049</v>
      </c>
      <c r="N7">
        <v>57</v>
      </c>
      <c r="O7" s="263">
        <f t="shared" si="0"/>
        <v>11.022700492132806</v>
      </c>
      <c r="Q7" t="s">
        <v>472</v>
      </c>
      <c r="R7">
        <v>65</v>
      </c>
      <c r="S7" s="4">
        <v>394623</v>
      </c>
      <c r="T7" s="264">
        <f t="shared" si="1"/>
        <v>13.283753865646666</v>
      </c>
      <c r="X7" s="285"/>
      <c r="Y7" s="286"/>
      <c r="Z7" s="285"/>
      <c r="AA7" s="285"/>
    </row>
    <row r="8" spans="1:27" x14ac:dyDescent="0.25">
      <c r="A8" s="285"/>
      <c r="C8" s="288" t="s">
        <v>445</v>
      </c>
      <c r="D8" s="23">
        <v>273</v>
      </c>
      <c r="E8" s="23">
        <v>273</v>
      </c>
      <c r="L8" t="s">
        <v>464</v>
      </c>
      <c r="M8" s="5">
        <v>126558</v>
      </c>
      <c r="N8">
        <v>19</v>
      </c>
      <c r="O8" s="263">
        <f t="shared" si="0"/>
        <v>4.3861509669369934</v>
      </c>
      <c r="Q8" t="s">
        <v>473</v>
      </c>
      <c r="R8">
        <v>14</v>
      </c>
      <c r="S8" s="4">
        <v>181075</v>
      </c>
      <c r="T8" s="264">
        <f t="shared" si="1"/>
        <v>6.0953257443736684</v>
      </c>
      <c r="X8" s="285"/>
      <c r="Y8" s="285"/>
      <c r="Z8" s="285"/>
      <c r="AA8" s="285"/>
    </row>
    <row r="9" spans="1:27" x14ac:dyDescent="0.25">
      <c r="A9" s="285"/>
      <c r="C9" s="290"/>
      <c r="I9" s="264"/>
      <c r="L9" t="s">
        <v>459</v>
      </c>
      <c r="M9" s="5">
        <v>91688</v>
      </c>
      <c r="N9">
        <v>8</v>
      </c>
      <c r="O9" s="263">
        <f t="shared" si="0"/>
        <v>3.1776530117141473</v>
      </c>
      <c r="Q9" t="s">
        <v>475</v>
      </c>
      <c r="R9">
        <v>10</v>
      </c>
      <c r="S9" s="4">
        <v>85316</v>
      </c>
      <c r="T9" s="264">
        <f t="shared" si="1"/>
        <v>2.8718973420239342</v>
      </c>
      <c r="X9" s="285"/>
      <c r="Y9" s="285"/>
      <c r="Z9" s="285"/>
      <c r="AA9" s="285"/>
    </row>
    <row r="10" spans="1:27" x14ac:dyDescent="0.25">
      <c r="A10" s="285"/>
      <c r="B10" s="290" t="s">
        <v>4</v>
      </c>
      <c r="C10" s="288" t="s">
        <v>444</v>
      </c>
      <c r="D10" s="23">
        <v>1613080</v>
      </c>
      <c r="E10" s="23">
        <v>625284</v>
      </c>
      <c r="F10" s="293">
        <f>D10*100/D4</f>
        <v>55.904900533721495</v>
      </c>
      <c r="H10" s="4">
        <v>44790792.870741002</v>
      </c>
      <c r="I10" s="265">
        <f>D10*100/H10</f>
        <v>3.6013651391594887</v>
      </c>
      <c r="L10" t="s">
        <v>463</v>
      </c>
      <c r="M10" s="5">
        <v>85316</v>
      </c>
      <c r="N10">
        <v>10</v>
      </c>
      <c r="O10" s="263">
        <f t="shared" si="0"/>
        <v>2.9568170790878217</v>
      </c>
      <c r="Q10" t="s">
        <v>471</v>
      </c>
      <c r="R10">
        <v>1</v>
      </c>
      <c r="S10" s="4">
        <v>4894</v>
      </c>
      <c r="T10" s="264">
        <f t="shared" si="1"/>
        <v>0.16474126297371108</v>
      </c>
      <c r="X10" s="285"/>
      <c r="Y10" s="285"/>
      <c r="Z10" s="285"/>
      <c r="AA10" s="285"/>
    </row>
    <row r="11" spans="1:27" x14ac:dyDescent="0.25">
      <c r="A11" s="285"/>
      <c r="C11" s="288" t="s">
        <v>441</v>
      </c>
      <c r="D11" s="23">
        <v>15075.5</v>
      </c>
      <c r="E11" s="23">
        <v>5843.78</v>
      </c>
      <c r="I11" s="264"/>
      <c r="L11" t="s">
        <v>466</v>
      </c>
      <c r="M11" s="5">
        <v>80605</v>
      </c>
      <c r="N11">
        <v>6</v>
      </c>
      <c r="O11" s="263">
        <f t="shared" si="0"/>
        <v>2.7935468219311015</v>
      </c>
      <c r="S11" s="5"/>
      <c r="X11" s="285"/>
      <c r="Y11" s="285"/>
      <c r="Z11" s="285"/>
      <c r="AA11" s="285"/>
    </row>
    <row r="12" spans="1:27" x14ac:dyDescent="0.25">
      <c r="A12" s="285"/>
      <c r="C12" s="288" t="s">
        <v>442</v>
      </c>
      <c r="D12" s="23">
        <v>48</v>
      </c>
      <c r="E12" s="23">
        <v>22</v>
      </c>
      <c r="F12" s="292" t="s">
        <v>409</v>
      </c>
      <c r="I12" s="264"/>
      <c r="L12" t="s">
        <v>457</v>
      </c>
      <c r="M12" s="5">
        <v>74014</v>
      </c>
      <c r="N12">
        <v>6</v>
      </c>
      <c r="O12" s="263">
        <f t="shared" si="0"/>
        <v>2.5651209537672419</v>
      </c>
      <c r="X12" s="285"/>
      <c r="Y12" s="285"/>
      <c r="Z12" s="285"/>
      <c r="AA12" s="285"/>
    </row>
    <row r="13" spans="1:27" x14ac:dyDescent="0.25">
      <c r="A13" s="285"/>
      <c r="C13" s="288" t="s">
        <v>443</v>
      </c>
      <c r="D13" s="23">
        <v>385371</v>
      </c>
      <c r="E13" s="23">
        <v>91885</v>
      </c>
      <c r="F13" s="292" t="s">
        <v>45</v>
      </c>
      <c r="I13" s="264"/>
      <c r="L13" t="s">
        <v>462</v>
      </c>
      <c r="M13" s="5">
        <v>62210</v>
      </c>
      <c r="N13">
        <v>29</v>
      </c>
      <c r="O13" s="263">
        <f t="shared" si="0"/>
        <v>2.1560268940181606</v>
      </c>
      <c r="X13" s="285"/>
      <c r="Y13" s="285"/>
      <c r="Z13" s="285"/>
      <c r="AA13" s="285"/>
    </row>
    <row r="14" spans="1:27" x14ac:dyDescent="0.25">
      <c r="A14" s="285"/>
      <c r="C14" s="288" t="s">
        <v>445</v>
      </c>
      <c r="D14" s="23">
        <v>107</v>
      </c>
      <c r="I14" s="264"/>
      <c r="L14" t="s">
        <v>460</v>
      </c>
      <c r="M14" s="5">
        <v>61973</v>
      </c>
      <c r="N14">
        <v>3</v>
      </c>
      <c r="O14" s="263">
        <f t="shared" si="0"/>
        <v>2.1478131281624733</v>
      </c>
      <c r="X14" s="285"/>
      <c r="Y14" s="285"/>
      <c r="Z14" s="285"/>
      <c r="AA14" s="285"/>
    </row>
    <row r="15" spans="1:27" x14ac:dyDescent="0.25">
      <c r="I15" s="264"/>
      <c r="L15" t="s">
        <v>458</v>
      </c>
      <c r="M15" s="5">
        <v>27414</v>
      </c>
      <c r="N15">
        <v>3</v>
      </c>
      <c r="O15" s="263">
        <f t="shared" si="0"/>
        <v>0.95009357454772303</v>
      </c>
      <c r="X15" s="285"/>
      <c r="Y15" s="285"/>
    </row>
    <row r="16" spans="1:27" x14ac:dyDescent="0.25">
      <c r="B16" s="290" t="s">
        <v>10</v>
      </c>
      <c r="C16" s="288" t="s">
        <v>444</v>
      </c>
      <c r="D16" s="23">
        <v>357897</v>
      </c>
      <c r="E16" s="23">
        <v>142523</v>
      </c>
      <c r="F16" s="293">
        <f>D16*100/D4</f>
        <v>12.403722187564982</v>
      </c>
      <c r="H16" s="4">
        <v>17703650.373578999</v>
      </c>
      <c r="I16" s="265">
        <f>D16*100/H16</f>
        <v>2.0216000228637987</v>
      </c>
      <c r="L16" t="s">
        <v>465</v>
      </c>
      <c r="M16" s="5">
        <v>6729</v>
      </c>
      <c r="N16">
        <v>1</v>
      </c>
      <c r="O16" s="263">
        <f t="shared" si="0"/>
        <v>0.23320856726970265</v>
      </c>
    </row>
    <row r="17" spans="2:15" x14ac:dyDescent="0.25">
      <c r="C17" s="288" t="s">
        <v>441</v>
      </c>
      <c r="D17" s="23">
        <v>27530.5</v>
      </c>
      <c r="E17" s="23">
        <v>10963.3</v>
      </c>
      <c r="I17" s="264"/>
      <c r="L17" t="s">
        <v>453</v>
      </c>
      <c r="M17" s="5">
        <v>4894</v>
      </c>
      <c r="N17">
        <v>1</v>
      </c>
      <c r="O17" s="263">
        <f t="shared" si="0"/>
        <v>0.16961253205794691</v>
      </c>
    </row>
    <row r="18" spans="2:15" x14ac:dyDescent="0.25">
      <c r="C18" s="288" t="s">
        <v>442</v>
      </c>
      <c r="D18" s="23">
        <v>834</v>
      </c>
      <c r="E18" s="23">
        <v>647</v>
      </c>
      <c r="F18" s="292" t="s">
        <v>449</v>
      </c>
      <c r="I18" s="264"/>
      <c r="L18" t="s">
        <v>455</v>
      </c>
      <c r="M18" s="5">
        <v>2560</v>
      </c>
      <c r="N18">
        <v>2</v>
      </c>
      <c r="O18" s="263">
        <f t="shared" si="0"/>
        <v>8.8722534137381293E-2</v>
      </c>
    </row>
    <row r="19" spans="2:15" x14ac:dyDescent="0.25">
      <c r="C19" s="288" t="s">
        <v>443</v>
      </c>
      <c r="D19" s="23">
        <v>199256</v>
      </c>
      <c r="E19" s="23">
        <v>79890</v>
      </c>
      <c r="F19" s="292" t="s">
        <v>137</v>
      </c>
      <c r="I19" s="264"/>
      <c r="M19" s="5"/>
      <c r="O19" s="263"/>
    </row>
    <row r="20" spans="2:15" x14ac:dyDescent="0.25">
      <c r="C20" s="288" t="s">
        <v>445</v>
      </c>
      <c r="D20" s="23">
        <v>13</v>
      </c>
      <c r="I20" s="264"/>
    </row>
    <row r="21" spans="2:15" x14ac:dyDescent="0.25">
      <c r="I21" s="264"/>
    </row>
    <row r="22" spans="2:15" x14ac:dyDescent="0.25">
      <c r="B22" s="290" t="s">
        <v>21</v>
      </c>
      <c r="C22" s="288" t="s">
        <v>444</v>
      </c>
      <c r="D22" s="284">
        <v>395512</v>
      </c>
      <c r="E22" s="23">
        <v>180313</v>
      </c>
      <c r="F22" s="293">
        <f>D22*100/D4</f>
        <v>13.707354266306231</v>
      </c>
      <c r="H22" s="4">
        <v>24264393.985323001</v>
      </c>
      <c r="I22" s="265">
        <f>D22*100/H22</f>
        <v>1.6300098005300958</v>
      </c>
    </row>
    <row r="23" spans="2:15" x14ac:dyDescent="0.25">
      <c r="C23" s="288" t="s">
        <v>441</v>
      </c>
      <c r="D23" s="23">
        <v>19775.599999999999</v>
      </c>
      <c r="E23" s="23">
        <v>9015.65</v>
      </c>
      <c r="I23" s="264"/>
      <c r="M23" s="285"/>
      <c r="N23" s="285"/>
    </row>
    <row r="24" spans="2:15" x14ac:dyDescent="0.25">
      <c r="C24" s="288" t="s">
        <v>442</v>
      </c>
      <c r="D24" s="23">
        <v>525</v>
      </c>
      <c r="E24" s="23">
        <v>305</v>
      </c>
      <c r="F24" s="292" t="s">
        <v>346</v>
      </c>
      <c r="I24" s="264"/>
      <c r="M24" s="285"/>
      <c r="N24" s="285"/>
    </row>
    <row r="25" spans="2:15" x14ac:dyDescent="0.25">
      <c r="C25" s="288" t="s">
        <v>443</v>
      </c>
      <c r="D25" s="23">
        <v>62476</v>
      </c>
      <c r="E25" s="23">
        <v>57404</v>
      </c>
      <c r="F25" s="292" t="s">
        <v>51</v>
      </c>
      <c r="I25" s="264"/>
      <c r="M25" s="286"/>
      <c r="N25" s="285"/>
    </row>
    <row r="26" spans="2:15" x14ac:dyDescent="0.25">
      <c r="C26" s="288" t="s">
        <v>445</v>
      </c>
      <c r="D26" s="23">
        <v>20</v>
      </c>
      <c r="E26" s="23">
        <v>20</v>
      </c>
      <c r="I26" s="264"/>
      <c r="M26" s="285"/>
      <c r="N26" s="285"/>
    </row>
    <row r="27" spans="2:15" x14ac:dyDescent="0.25">
      <c r="I27" s="264"/>
      <c r="M27" s="285"/>
      <c r="N27" s="285"/>
    </row>
    <row r="28" spans="2:15" x14ac:dyDescent="0.25">
      <c r="B28" s="290" t="s">
        <v>27</v>
      </c>
      <c r="C28" s="288" t="s">
        <v>444</v>
      </c>
      <c r="D28" s="23">
        <v>181614</v>
      </c>
      <c r="E28" s="23">
        <v>108835</v>
      </c>
      <c r="F28" s="293">
        <f>D28*100/D4</f>
        <v>6.2942399667290498</v>
      </c>
      <c r="H28" s="4">
        <v>29904909.854662001</v>
      </c>
      <c r="I28" s="265">
        <f>D28*100/H28</f>
        <v>0.6073049572215562</v>
      </c>
      <c r="M28" s="285"/>
      <c r="N28" s="285"/>
    </row>
    <row r="29" spans="2:15" x14ac:dyDescent="0.25">
      <c r="C29" s="288" t="s">
        <v>441</v>
      </c>
      <c r="D29" s="23">
        <v>7264.56</v>
      </c>
      <c r="E29" s="23">
        <v>4353.3999999999996</v>
      </c>
      <c r="I29" s="264"/>
      <c r="M29" s="285"/>
      <c r="N29" s="285"/>
    </row>
    <row r="30" spans="2:15" x14ac:dyDescent="0.25">
      <c r="C30" s="288" t="s">
        <v>442</v>
      </c>
      <c r="D30" s="23">
        <v>88</v>
      </c>
      <c r="E30" s="23">
        <v>57</v>
      </c>
      <c r="F30" s="292" t="s">
        <v>193</v>
      </c>
      <c r="I30" s="264"/>
      <c r="M30" s="285"/>
      <c r="N30" s="285"/>
    </row>
    <row r="31" spans="2:15" x14ac:dyDescent="0.25">
      <c r="C31" s="288" t="s">
        <v>443</v>
      </c>
      <c r="D31" s="23">
        <v>38346</v>
      </c>
      <c r="E31" s="23">
        <v>27230</v>
      </c>
      <c r="F31" s="292" t="s">
        <v>49</v>
      </c>
      <c r="I31" s="264"/>
      <c r="M31" s="285"/>
      <c r="N31" s="285"/>
    </row>
    <row r="32" spans="2:15" x14ac:dyDescent="0.25">
      <c r="C32" s="288" t="s">
        <v>445</v>
      </c>
      <c r="D32" s="23">
        <v>25</v>
      </c>
      <c r="E32" s="23">
        <v>25</v>
      </c>
      <c r="I32" s="264"/>
      <c r="M32" s="285"/>
      <c r="N32" s="285"/>
    </row>
    <row r="33" spans="2:14" x14ac:dyDescent="0.25">
      <c r="I33" s="264"/>
      <c r="M33" s="285"/>
      <c r="N33" s="285"/>
    </row>
    <row r="34" spans="2:14" x14ac:dyDescent="0.25">
      <c r="B34" s="290" t="s">
        <v>89</v>
      </c>
      <c r="C34" s="288" t="s">
        <v>444</v>
      </c>
      <c r="D34" s="23">
        <v>111932</v>
      </c>
      <c r="E34" s="23">
        <v>58095</v>
      </c>
      <c r="F34" s="293">
        <f>D34*100/D4</f>
        <v>3.8792541761974078</v>
      </c>
      <c r="H34" s="4">
        <v>8115843.1533620004</v>
      </c>
      <c r="I34" s="265">
        <f>D34*100/H34</f>
        <v>1.3791789452415921</v>
      </c>
    </row>
    <row r="35" spans="2:14" x14ac:dyDescent="0.25">
      <c r="C35" s="288" t="s">
        <v>441</v>
      </c>
      <c r="D35" s="23">
        <v>4305.08</v>
      </c>
      <c r="E35" s="23">
        <v>2234.42</v>
      </c>
      <c r="I35" s="264"/>
    </row>
    <row r="36" spans="2:14" x14ac:dyDescent="0.25">
      <c r="C36" s="288" t="s">
        <v>442</v>
      </c>
      <c r="D36" s="23">
        <v>203</v>
      </c>
      <c r="E36" s="23">
        <v>111</v>
      </c>
      <c r="F36" s="292" t="s">
        <v>450</v>
      </c>
      <c r="I36" s="264"/>
    </row>
    <row r="37" spans="2:14" x14ac:dyDescent="0.25">
      <c r="C37" s="288" t="s">
        <v>443</v>
      </c>
      <c r="D37" s="23">
        <v>51126</v>
      </c>
      <c r="E37" s="23">
        <v>22270</v>
      </c>
      <c r="F37" s="292" t="s">
        <v>107</v>
      </c>
      <c r="I37" s="264"/>
    </row>
    <row r="38" spans="2:14" x14ac:dyDescent="0.25">
      <c r="C38" s="288" t="s">
        <v>445</v>
      </c>
      <c r="D38" s="23">
        <v>26</v>
      </c>
      <c r="E38" s="23">
        <v>26</v>
      </c>
      <c r="I38" s="264"/>
    </row>
    <row r="39" spans="2:14" x14ac:dyDescent="0.25">
      <c r="I39" s="264"/>
    </row>
    <row r="40" spans="2:14" x14ac:dyDescent="0.25">
      <c r="B40" s="290" t="s">
        <v>7</v>
      </c>
      <c r="C40" s="288" t="s">
        <v>444</v>
      </c>
      <c r="D40" s="4">
        <v>222683</v>
      </c>
      <c r="E40" s="4">
        <v>137214</v>
      </c>
      <c r="F40" s="294">
        <f>D40*100/D4</f>
        <v>7.7175781520759683</v>
      </c>
      <c r="H40" s="4">
        <v>9938911.4074639995</v>
      </c>
      <c r="I40" s="265">
        <f>D40*100/H40</f>
        <v>2.2405170030267882</v>
      </c>
    </row>
    <row r="41" spans="2:14" x14ac:dyDescent="0.25">
      <c r="C41" s="288" t="s">
        <v>441</v>
      </c>
      <c r="D41" s="284">
        <v>2969.11</v>
      </c>
      <c r="E41" s="284">
        <v>1829.53</v>
      </c>
      <c r="F41"/>
      <c r="I41" s="264"/>
    </row>
    <row r="42" spans="2:14" x14ac:dyDescent="0.25">
      <c r="C42" s="288" t="s">
        <v>442</v>
      </c>
      <c r="D42" s="284">
        <v>17</v>
      </c>
      <c r="E42" s="284">
        <v>8</v>
      </c>
      <c r="F42"/>
      <c r="I42" s="264"/>
    </row>
    <row r="43" spans="2:14" x14ac:dyDescent="0.25">
      <c r="C43" s="288" t="s">
        <v>443</v>
      </c>
      <c r="D43" s="284">
        <v>63127</v>
      </c>
      <c r="E43" s="4">
        <v>43229</v>
      </c>
      <c r="F43" s="287" t="s">
        <v>205</v>
      </c>
      <c r="I43" s="264"/>
    </row>
    <row r="44" spans="2:14" x14ac:dyDescent="0.25">
      <c r="C44" s="288" t="s">
        <v>445</v>
      </c>
      <c r="D44" s="284">
        <v>75</v>
      </c>
      <c r="E44" s="4">
        <v>75</v>
      </c>
      <c r="F44" s="287" t="s">
        <v>180</v>
      </c>
    </row>
    <row r="45" spans="2:14" x14ac:dyDescent="0.25">
      <c r="E45"/>
    </row>
    <row r="47" spans="2:14" x14ac:dyDescent="0.25">
      <c r="B47" s="2" t="s">
        <v>268</v>
      </c>
      <c r="C47" s="3" t="s">
        <v>477</v>
      </c>
      <c r="D47" s="23" t="s">
        <v>442</v>
      </c>
      <c r="E47" s="23" t="s">
        <v>443</v>
      </c>
    </row>
    <row r="48" spans="2:14" x14ac:dyDescent="0.25">
      <c r="B48" s="290" t="s">
        <v>451</v>
      </c>
      <c r="C48" s="264">
        <v>50.9</v>
      </c>
      <c r="D48" s="296">
        <v>1</v>
      </c>
      <c r="E48" s="296">
        <v>99.4</v>
      </c>
    </row>
    <row r="49" spans="2:7" x14ac:dyDescent="0.25">
      <c r="B49" s="290" t="s">
        <v>4</v>
      </c>
      <c r="C49" s="264">
        <v>49</v>
      </c>
      <c r="D49" s="296">
        <v>1</v>
      </c>
      <c r="E49" s="296">
        <v>99.4</v>
      </c>
    </row>
    <row r="50" spans="2:7" x14ac:dyDescent="0.25">
      <c r="B50" s="290" t="s">
        <v>10</v>
      </c>
      <c r="C50" s="264">
        <v>50.5</v>
      </c>
      <c r="D50" s="296">
        <v>13.9</v>
      </c>
      <c r="E50" s="296">
        <v>97.2</v>
      </c>
    </row>
    <row r="51" spans="2:7" x14ac:dyDescent="0.25">
      <c r="B51" s="290" t="s">
        <v>21</v>
      </c>
      <c r="C51" s="264">
        <v>52</v>
      </c>
      <c r="D51" s="296">
        <v>6.7</v>
      </c>
      <c r="E51" s="296">
        <v>96.3</v>
      </c>
    </row>
    <row r="52" spans="2:7" x14ac:dyDescent="0.25">
      <c r="B52" s="290" t="s">
        <v>27</v>
      </c>
      <c r="C52" s="264">
        <v>52.9</v>
      </c>
      <c r="D52" s="296">
        <v>14.2</v>
      </c>
      <c r="E52" s="296">
        <v>95.8</v>
      </c>
    </row>
    <row r="53" spans="2:7" x14ac:dyDescent="0.25">
      <c r="B53" s="290" t="s">
        <v>89</v>
      </c>
      <c r="C53" s="264">
        <v>54.1</v>
      </c>
      <c r="D53" s="296">
        <v>30.8</v>
      </c>
      <c r="E53" s="296">
        <v>84.4</v>
      </c>
    </row>
    <row r="54" spans="2:7" x14ac:dyDescent="0.25">
      <c r="B54" s="290" t="s">
        <v>7</v>
      </c>
      <c r="C54" s="264">
        <v>49.6</v>
      </c>
      <c r="D54" s="296">
        <v>11.6</v>
      </c>
      <c r="E54" s="296">
        <v>97.5</v>
      </c>
    </row>
    <row r="62" spans="2:7" x14ac:dyDescent="0.25">
      <c r="B62" s="2">
        <v>324135</v>
      </c>
      <c r="C62" s="3">
        <v>210780</v>
      </c>
      <c r="D62" s="23">
        <f>B62-C62</f>
        <v>113355</v>
      </c>
      <c r="E62" s="23">
        <f>D62*8100/1000000</f>
        <v>918.17550000000006</v>
      </c>
    </row>
    <row r="63" spans="2:7" x14ac:dyDescent="0.25">
      <c r="B63" s="2">
        <v>324135</v>
      </c>
      <c r="C63" s="3">
        <v>221958</v>
      </c>
      <c r="D63" s="23">
        <f>B63-C63</f>
        <v>102177</v>
      </c>
      <c r="E63" s="23">
        <f>D63*8100/1000000</f>
        <v>827.63369999999998</v>
      </c>
      <c r="F63" s="307">
        <f>E62-E63</f>
        <v>90.54180000000008</v>
      </c>
      <c r="G63">
        <f>F63*100/E62</f>
        <v>9.8610559745930999</v>
      </c>
    </row>
    <row r="67" spans="2:8" x14ac:dyDescent="0.25">
      <c r="B67" s="2" t="s">
        <v>448</v>
      </c>
      <c r="C67" s="3" t="s">
        <v>512</v>
      </c>
      <c r="D67" s="23" t="s">
        <v>513</v>
      </c>
      <c r="E67" s="23" t="s">
        <v>514</v>
      </c>
      <c r="F67" s="292" t="s">
        <v>515</v>
      </c>
      <c r="G67" t="s">
        <v>516</v>
      </c>
    </row>
    <row r="68" spans="2:8" x14ac:dyDescent="0.25">
      <c r="B68" s="2">
        <v>35000</v>
      </c>
      <c r="C68" s="3">
        <f>B68*1000000*10</f>
        <v>350000000000</v>
      </c>
      <c r="D68" s="23">
        <v>1800</v>
      </c>
      <c r="E68" s="23">
        <f>C68*D68</f>
        <v>630000000000000</v>
      </c>
      <c r="F68" s="309">
        <f>E68/1000</f>
        <v>630000000000</v>
      </c>
      <c r="G68" s="5">
        <f>F68/2000</f>
        <v>315000000</v>
      </c>
      <c r="H68" s="310">
        <f>G68/70000000</f>
        <v>4.5</v>
      </c>
    </row>
  </sheetData>
  <sortState xmlns:xlrd2="http://schemas.microsoft.com/office/spreadsheetml/2017/richdata2" ref="Q4:S10">
    <sortCondition descending="1" ref="S4:S10"/>
  </sortState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continent</vt:lpstr>
      <vt:lpstr>CD_v1</vt:lpstr>
      <vt:lpstr>sinteza</vt:lpstr>
      <vt:lpstr>Submarine</vt:lpstr>
      <vt:lpstr>Mega-delta</vt:lpstr>
      <vt:lpstr>Medium-size</vt:lpstr>
      <vt:lpstr>Minor deltas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Constantinescu</dc:creator>
  <cp:lastModifiedBy>Stefan Constantinescu</cp:lastModifiedBy>
  <dcterms:created xsi:type="dcterms:W3CDTF">2023-01-24T10:29:44Z</dcterms:created>
  <dcterms:modified xsi:type="dcterms:W3CDTF">2025-04-16T09:22:26Z</dcterms:modified>
</cp:coreProperties>
</file>